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db6a09034243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ecision summary" sheetId="1" r:id="Rdaaf26b2df164a0f"/>
    <x:sheet xmlns:r="http://schemas.openxmlformats.org/officeDocument/2006/relationships" name="Inputs" sheetId="2" r:id="R635c1a59ea2545b5"/>
    <x:sheet xmlns:r="http://schemas.openxmlformats.org/officeDocument/2006/relationships" name="Model" sheetId="3" r:id="Ra16af54cf41149a9"/>
    <x:sheet xmlns:r="http://schemas.openxmlformats.org/officeDocument/2006/relationships" name="Evidence" sheetId="4" r:id="Re43ed23f3b354ae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6">
    <x:numFmt numFmtId="200" formatCode="$#,##0;($#,##0);&quot;-&quot;"/>
    <x:numFmt numFmtId="201" formatCode="0"/>
    <x:numFmt numFmtId="202" formatCode="0.0%;(0.0%);&quot;-&quot;"/>
    <x:numFmt numFmtId="203" formatCode="0.00&quot;x&quot;"/>
    <x:numFmt numFmtId="204" formatCode="0.000000"/>
    <x:numFmt numFmtId="205" formatCode="0.00;(0.00);0.00"/>
  </x:numFmts>
  <x:fonts count="12">
    <x:font>
      <x:sz val="11"/>
      <x:name val="Carlito"/>
    </x:font>
    <x:font>
      <x:sz val="11"/>
      <x:color rgb="FF172B3A"/>
      <x:name val="Arial"/>
    </x:font>
    <x:font>
      <x:b/>
      <x:sz val="16"/>
      <x:color rgb="FF172B3A"/>
      <x:name val="Arial"/>
    </x:font>
    <x:font>
      <x:sz val="11"/>
      <x:color rgb="FF28734D"/>
      <x:name val="Arial"/>
    </x:font>
    <x:font>
      <x:sz val="11"/>
      <x:color rgb="FF2155CD"/>
      <x:name val="Arial"/>
    </x:font>
    <x:font>
      <x:sz val="11"/>
      <x:color rgb="FF66717A"/>
      <x:name val="Arial"/>
    </x:font>
    <x:font>
      <x:b/>
      <x:sz val="11"/>
      <x:color rgb="FFFFFFFF"/>
      <x:name val="Arial"/>
    </x:font>
    <x:font>
      <x:b/>
      <x:sz val="11"/>
      <x:color rgb="FF172B3A"/>
      <x:name val="Arial"/>
    </x:font>
    <x:font>
      <x:sz val="10"/>
      <x:color rgb="FF172B3A"/>
      <x:name val="Arial"/>
    </x:font>
    <x:font>
      <x:i/>
      <x:sz val="11"/>
      <x:color rgb="FF172B3A"/>
      <x:name val="Arial"/>
    </x:font>
    <x:font>
      <x:i/>
      <x:sz val="11"/>
      <x:color rgb="FF28734D"/>
      <x:name val="Arial"/>
    </x:font>
    <x:font>
      <x:b/>
      <x:i/>
      <x:sz val="11"/>
      <x:color rgb="FF172B3A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172B3A"/>
      </x:patternFill>
    </x:fill>
    <x:fill>
      <x:patternFill patternType="solid">
        <x:fgColor rgb="FFF8F5ED"/>
      </x:patternFill>
    </x:fill>
  </x:fills>
  <x:borders count="4">
    <x:border/>
    <x:border>
      <x:bottom style="thin">
        <x:color rgb="FFB48B3C"/>
      </x:bottom>
    </x:border>
    <x:border>
      <x:left style="dotted">
        <x:color rgb="FFB48B3C"/>
      </x:left>
      <x:right style="dotted">
        <x:color rgb="FFB48B3C"/>
      </x:right>
      <x:top style="dotted">
        <x:color rgb="FFB48B3C"/>
      </x:top>
      <x:bottom style="dotted">
        <x:color rgb="FFB48B3C"/>
      </x:bottom>
    </x:border>
    <x:border>
      <x:top style="thin">
        <x:color rgb="FFB48B3C"/>
      </x:top>
    </x:border>
  </x:borders>
  <x:cellStyleXfs count="1">
    <x:xf numFmtId="0" fontId="0" fillId="0" borderId="0"/>
  </x:cellStyleXfs>
  <x:cellXfs count="61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3" fillId="0" borderId="2" xfId="0" applyNumberFormat="1" applyFont="1" applyFill="1" applyBorder="1" applyAlignment="1">
      <x:alignment vertical="center"/>
    </x:xf>
    <x:xf numFmtId="200" fontId="1" fillId="0" borderId="0" xfId="0" applyNumberFormat="1" applyFont="1" applyFill="1" applyBorder="1" applyAlignment="1">
      <x:alignment vertical="center"/>
    </x:xf>
    <x:xf numFmtId="200" fontId="1" fillId="0" borderId="1" xfId="0" applyNumberFormat="1" applyFont="1" applyFill="1" applyBorder="1" applyAlignment="1">
      <x:alignment vertical="center"/>
    </x:xf>
    <x:xf numFmtId="200" fontId="3" fillId="0" borderId="2" xfId="0" applyNumberFormat="1" applyFont="1" applyFill="1" applyBorder="1" applyAlignment="1">
      <x:alignment vertical="center"/>
    </x:xf>
    <x:xf numFmtId="200" fontId="4" fillId="0" borderId="2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201" fontId="4" fillId="0" borderId="2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20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200" fontId="6" fillId="2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7" fillId="3" borderId="0" xfId="0" applyNumberFormat="1" applyFont="1" applyFill="1" applyBorder="1" applyAlignment="1">
      <x:alignment vertical="center"/>
    </x:xf>
    <x:xf numFmtId="200" fontId="7" fillId="3" borderId="0" xfId="0" applyNumberFormat="1" applyFont="1" applyFill="1" applyBorder="1" applyAlignment="1">
      <x:alignment vertical="center"/>
    </x:xf>
    <x:xf numFmtId="0" fontId="7" fillId="3" borderId="1" xfId="0" applyNumberFormat="1" applyFont="1" applyFill="1" applyBorder="1" applyAlignment="1">
      <x:alignment vertical="center"/>
    </x:xf>
    <x:xf numFmtId="200" fontId="7" fillId="3" borderId="1" xfId="0" applyNumberFormat="1" applyFont="1" applyFill="1" applyBorder="1" applyAlignment="1">
      <x:alignment vertical="center"/>
    </x:xf>
    <x:xf numFmtId="200" fontId="4" fillId="0" borderId="0" xfId="0" applyNumberFormat="1" applyFont="1" applyFill="1" applyBorder="1" applyAlignment="1">
      <x:alignment vertical="center"/>
    </x:xf>
    <x:xf numFmtId="202" fontId="7" fillId="3" borderId="1" xfId="0" applyNumberFormat="1" applyFont="1" applyFill="1" applyBorder="1" applyAlignment="1">
      <x:alignment vertical="center"/>
    </x:xf>
    <x:xf numFmtId="202" fontId="1" fillId="0" borderId="0" xfId="0" applyNumberFormat="1" applyFont="1" applyFill="1" applyBorder="1" applyAlignment="1">
      <x:alignment vertical="center"/>
    </x:xf>
    <x:xf numFmtId="202" fontId="4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8" fillId="0" borderId="0" xfId="0" applyNumberFormat="1" applyFont="1" applyFill="1" applyBorder="1" applyAlignment="1">
      <x:alignment vertical="center"/>
    </x:xf>
    <x:xf numFmtId="201" fontId="4" fillId="0" borderId="0" xfId="0" applyNumberFormat="1" applyFont="1" applyFill="1" applyBorder="1" applyAlignment="1">
      <x:alignment vertical="center"/>
    </x:xf>
    <x:xf numFmtId="203" fontId="4" fillId="0" borderId="0" xfId="0" applyNumberFormat="1" applyFont="1" applyFill="1" applyBorder="1" applyAlignment="1">
      <x:alignment vertical="center"/>
    </x:xf>
    <x:xf numFmtId="200" fontId="3" fillId="0" borderId="0" xfId="0" applyNumberFormat="1" applyFont="1" applyFill="1" applyBorder="1" applyAlignment="1">
      <x:alignment vertical="center"/>
    </x:xf>
    <x:xf numFmtId="200" fontId="3" fillId="0" borderId="0" xfId="0" applyNumberFormat="1" applyFont="1" applyFill="1" applyBorder="1" applyAlignment="1">
      <x:alignment vertical="center" wrapText="1"/>
    </x:xf>
    <x:xf numFmtId="0" fontId="7" fillId="3" borderId="3" xfId="0" applyNumberFormat="1" applyFont="1" applyFill="1" applyBorder="1" applyAlignment="1">
      <x:alignment vertical="center"/>
    </x:xf>
    <x:xf numFmtId="200" fontId="7" fillId="3" borderId="3" xfId="0" applyNumberFormat="1" applyFont="1" applyFill="1" applyBorder="1" applyAlignment="1">
      <x:alignment vertical="center"/>
    </x:xf>
    <x:xf numFmtId="202" fontId="3" fillId="0" borderId="0" xfId="0" applyNumberFormat="1" applyFont="1" applyFill="1" applyBorder="1" applyAlignment="1">
      <x:alignment vertical="center"/>
    </x:xf>
    <x:xf numFmtId="201" fontId="3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204" fontId="1" fillId="0" borderId="0" xfId="0" applyNumberFormat="1" applyFont="1" applyFill="1" applyBorder="1" applyAlignment="1">
      <x:alignment vertical="center"/>
    </x:xf>
    <x:xf numFmtId="203" fontId="1" fillId="0" borderId="0" xfId="0" applyNumberFormat="1" applyFont="1" applyFill="1" applyBorder="1" applyAlignment="1">
      <x:alignment vertical="center"/>
    </x:xf>
    <x:xf numFmtId="203" fontId="3" fillId="0" borderId="0" xfId="0" applyNumberFormat="1" applyFont="1" applyFill="1" applyBorder="1" applyAlignment="1">
      <x:alignment vertical="center"/>
    </x:xf>
    <x:xf numFmtId="205" fontId="1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  <x:xf numFmtId="202" fontId="10" fillId="0" borderId="0" xfId="0" applyNumberFormat="1" applyFont="1" applyFill="1" applyBorder="1" applyAlignment="1">
      <x:alignment vertical="center"/>
    </x:xf>
    <x:xf numFmtId="204" fontId="9" fillId="0" borderId="0" xfId="0" applyNumberFormat="1" applyFont="1" applyFill="1" applyBorder="1" applyAlignment="1">
      <x:alignment vertical="center"/>
    </x:xf>
    <x:xf numFmtId="203" fontId="9" fillId="0" borderId="0" xfId="0" applyNumberFormat="1" applyFont="1" applyFill="1" applyBorder="1" applyAlignment="1">
      <x:alignment vertical="center"/>
    </x:xf>
    <x:xf numFmtId="203" fontId="10" fillId="0" borderId="0" xfId="0" applyNumberFormat="1" applyFont="1" applyFill="1" applyBorder="1" applyAlignment="1">
      <x:alignment vertical="center"/>
    </x:xf>
    <x:xf numFmtId="0" fontId="9" fillId="3" borderId="0" xfId="0" applyNumberFormat="1" applyFont="1" applyFill="1" applyBorder="1" applyAlignment="1">
      <x:alignment vertical="center"/>
    </x:xf>
    <x:xf numFmtId="203" fontId="9" fillId="3" borderId="0" xfId="0" applyNumberFormat="1" applyFont="1" applyFill="1" applyBorder="1" applyAlignment="1">
      <x:alignment vertical="center"/>
    </x:xf>
    <x:xf numFmtId="0" fontId="11" fillId="3" borderId="0" xfId="0" applyNumberFormat="1" applyFont="1" applyFill="1" applyBorder="1" applyAlignment="1">
      <x:alignment vertical="center"/>
    </x:xf>
    <x:xf numFmtId="203" fontId="11" fillId="3" borderId="0" xfId="0" applyNumberFormat="1" applyFont="1" applyFill="1" applyBorder="1" applyAlignment="1">
      <x:alignment vertical="center"/>
    </x:xf>
    <x:xf numFmtId="0" fontId="11" fillId="3" borderId="3" xfId="0" applyNumberFormat="1" applyFont="1" applyFill="1" applyBorder="1" applyAlignment="1">
      <x:alignment vertical="center"/>
    </x:xf>
    <x:xf numFmtId="203" fontId="11" fillId="3" borderId="3" xfId="0" applyNumberFormat="1" applyFont="1" applyFill="1" applyBorder="1" applyAlignment="1">
      <x:alignment vertical="center"/>
    </x:xf>
    <x:xf numFmtId="0" fontId="7" fillId="0" borderId="0" xfId="0" applyNumberFormat="1" applyFont="1" applyFill="1" applyBorder="1" applyAlignment="1">
      <x:alignment vertical="center"/>
    </x:xf>
    <x:xf numFmtId="200" fontId="3" fillId="0" borderId="2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vertical="center" wrapText="1"/>
    </x:xf>
    <x:xf numFmtId="200" fontId="6" fillId="2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top" wrapText="1"/>
    </x:xf>
    <x:xf numFmtId="200" fontId="1" fillId="0" borderId="0" xfId="0" applyNumberFormat="1" applyFont="1" applyFill="1" applyBorder="1" applyAlignment="1">
      <x:alignment vertical="top" wrapText="1"/>
    </x:xf>
    <x:xf numFmtId="0" fontId="7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29"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8A5C0A"/>
      </x:font>
      <x:fill>
        <x:patternFill patternType="solid">
          <x:bgColor rgb="FFFFF1D2"/>
        </x:patternFill>
      </x:fill>
    </x:dxf>
    <x:dxf>
      <x:font>
        <x:b/>
        <x:color rgb="FFA12D2D"/>
      </x:font>
      <x:fill>
        <x:patternFill patternType="solid">
          <x:bgColor rgb="FFFBEAEA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e37bed1e794e98" /><Relationship Type="http://schemas.openxmlformats.org/officeDocument/2006/relationships/theme" Target="/xl/theme/theme1.xml" Id="Rfdb6fb7029d74be3" /><Relationship Type="http://schemas.openxmlformats.org/officeDocument/2006/relationships/sharedStrings" Target="/xl/sharedStrings.xml" Id="R3d6a2848bc994523" /><Relationship Type="http://schemas.openxmlformats.org/officeDocument/2006/relationships/worksheet" Target="/xl/worksheets/sheet1.xml" Id="Rdaaf26b2df164a0f" /><Relationship Type="http://schemas.openxmlformats.org/officeDocument/2006/relationships/worksheet" Target="/xl/worksheets/sheet2.xml" Id="R635c1a59ea2545b5" /><Relationship Type="http://schemas.openxmlformats.org/officeDocument/2006/relationships/worksheet" Target="/xl/worksheets/sheet3.xml" Id="Ra16af54cf41149a9" /><Relationship Type="http://schemas.openxmlformats.org/officeDocument/2006/relationships/worksheet" Target="/xl/worksheets/sheet4.xml" Id="Re43ed23f3b354ae5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172B3A"/>
  </x:sheetPr>
  <x:sheetViews>
    <x:sheetView showGridLines="0" workbookViewId="0"/>
  </x:sheetViews>
  <x:sheetFormatPr defaultRowHeight="15"/>
  <x:cols>
    <x:col min="1" max="1" width="2" hidden="0" customWidth="1"/>
    <x:col min="2" max="2" width="2" hidden="0" customWidth="1"/>
    <x:col min="3" max="3" width="47" hidden="0" customWidth="1"/>
    <x:col min="4" max="4" width="23" hidden="0" customWidth="1"/>
    <x:col min="5" max="5" width="3" hidden="0" customWidth="1"/>
    <x:col min="6" max="6" width="76" hidden="0" customWidth="1"/>
    <x:col min="7" max="7" width="3" hidden="0" customWidth="1"/>
    <x:col min="8" max="8" width="3" hidden="0" customWidth="1"/>
  </x:cols>
  <x:sheetData>
    <x:row r="1" ht="22" customHeight="1">
      <x:c r="A1" s="2"/>
      <x:c r="B1" s="2"/>
      <x:c r="C1" s="2"/>
      <x:c r="D1" s="7"/>
      <x:c r="E1" s="2"/>
      <x:c r="F1" s="2"/>
      <x:c r="G1" s="2"/>
      <x:c r="H1" s="2"/>
    </x:row>
    <x:row r="2" ht="22" customHeight="1">
      <x:c r="A2" s="2"/>
      <x:c r="B2" s="2"/>
      <x:c r="C2" s="3" t="str">
        <x:v>Capital Control acquisition decision</x:v>
      </x:c>
      <x:c r="D2" s="7"/>
      <x:c r="E2" s="2"/>
      <x:c r="F2" s="2"/>
      <x:c r="G2" s="2"/>
      <x:c r="H2" s="2"/>
    </x:row>
    <x:row r="3" ht="22" customHeight="1">
      <x:c r="A3" s="2"/>
      <x:c r="B3" s="2"/>
      <x:c r="C3" s="4" t="str">
        <x:v>Example Service Co. Public demonstration. 7 September 2026.</x:v>
      </x:c>
      <x:c r="D3" s="8"/>
      <x:c r="E3" s="4"/>
      <x:c r="F3" s="4"/>
      <x:c r="G3" s="2"/>
      <x:c r="H3" s="2"/>
    </x:row>
    <x:row r="4" ht="36" customHeight="1">
      <x:c r="A4" s="2"/>
      <x:c r="B4" s="2"/>
      <x:c r="C4" s="2" t="str">
        <x:v>Case selected:</x:v>
      </x:c>
      <x:c r="D4" s="54" t="str">
        <x:f>'Inputs'!$D$6</x:f>
        <x:v>1. Asking - 70% debt</x:v>
      </x:c>
      <x:c r="E4" s="2"/>
      <x:c r="F4" s="2"/>
      <x:c r="G4" s="2"/>
      <x:c r="H4" s="2"/>
    </x:row>
    <x:row r="5" ht="22" customHeight="1">
      <x:c r="A5" s="2"/>
      <x:c r="B5" s="2"/>
      <x:c r="C5" s="2"/>
      <x:c r="D5" s="7"/>
      <x:c r="E5" s="2"/>
      <x:c r="F5" s="2"/>
      <x:c r="G5" s="2"/>
      <x:c r="H5" s="2"/>
    </x:row>
    <x:row r="6" ht="22" customHeight="1">
      <x:c r="A6" s="2"/>
      <x:c r="B6" s="2"/>
      <x:c r="C6" s="2" t="str">
        <x:v>Can we acquire a service business while protecting the existing operation?</x:v>
      </x:c>
      <x:c r="D6" s="7"/>
      <x:c r="E6" s="2"/>
      <x:c r="F6" s="2"/>
      <x:c r="G6" s="2"/>
      <x:c r="H6" s="2"/>
    </x:row>
    <x:row r="7" ht="22" customHeight="1">
      <x:c r="A7" s="2"/>
      <x:c r="B7" s="2"/>
      <x:c r="C7" s="2"/>
      <x:c r="D7" s="7"/>
      <x:c r="E7" s="2"/>
      <x:c r="F7" s="2"/>
      <x:c r="G7" s="2"/>
      <x:c r="H7" s="2"/>
    </x:row>
    <x:row r="8" ht="25" customHeight="1">
      <x:c r="A8" s="2"/>
      <x:c r="B8" s="2"/>
      <x:c r="C8" s="15" t="str">
        <x:v>ACTIVE FINANCIAL SCREEN</x:v>
      </x:c>
      <x:c r="D8" s="16"/>
      <x:c r="E8" s="2"/>
      <x:c r="F8" s="53" t="str">
        <x:v>NUMBERS DO NOT CLEAR THE TRANSACTION</x:v>
      </x:c>
      <x:c r="G8" s="2"/>
      <x:c r="H8" s="2"/>
    </x:row>
    <x:row r="9" ht="22" customHeight="1">
      <x:c r="A9" s="2"/>
      <x:c r="B9" s="2"/>
      <x:c r="C9" s="2"/>
      <x:c r="D9" s="7"/>
      <x:c r="E9" s="2"/>
      <x:c r="F9" s="2"/>
      <x:c r="G9" s="2"/>
      <x:c r="H9" s="2"/>
    </x:row>
    <x:row r="10" ht="22" customHeight="1">
      <x:c r="A10" s="2"/>
      <x:c r="B10" s="2"/>
      <x:c r="C10" s="2" t="str">
        <x:v>Purchase price</x:v>
      </x:c>
      <x:c r="D10" s="7" t="n">
        <x:f>'Model'!D37</x:f>
        <x:v>600000</x:v>
      </x:c>
      <x:c r="E10" s="2"/>
      <x:c r="F10" s="2" t="str">
        <x:v>Numeric screen</x:v>
      </x:c>
      <x:c r="G10" s="2"/>
      <x:c r="H10" s="2"/>
    </x:row>
    <x:row r="11" ht="22" customHeight="1">
      <x:c r="A11" s="2"/>
      <x:c r="B11" s="2"/>
      <x:c r="C11" s="2" t="str">
        <x:v>Pre-tax cash available for debt service</x:v>
      </x:c>
      <x:c r="D11" s="7" t="n">
        <x:f>'Model'!D32</x:f>
        <x:v>108000</x:v>
      </x:c>
      <x:c r="E11" s="2"/>
      <x:c r="F11" s="2" t="str">
        <x:f>'Model'!D71</x:f>
        <x:v>OUTSIDE NUMERIC LIMITS</x:v>
      </x:c>
      <x:c r="G11" s="2"/>
      <x:c r="H11" s="2"/>
    </x:row>
    <x:row r="12" ht="22" customHeight="1">
      <x:c r="A12" s="2"/>
      <x:c r="B12" s="2"/>
      <x:c r="C12" s="2" t="str">
        <x:v>Annual acquisition debt service</x:v>
      </x:c>
      <x:c r="D12" s="7" t="n">
        <x:f>'Model'!D45</x:f>
        <x:v>81088.95443059431</x:v>
      </x:c>
      <x:c r="E12" s="2"/>
      <x:c r="F12" s="2" t="str">
        <x:f>IF(ISNUMBER('Model'!D47),"Owner minimum coverage: "&amp;TEXT('Model'!D47,"0.00")&amp;"x","Owner minimum coverage: unavailable")</x:f>
        <x:v>Owner minimum coverage: 1.30x</x:v>
      </x:c>
      <x:c r="G12" s="2"/>
      <x:c r="H12" s="2"/>
    </x:row>
    <x:row r="13" ht="22" customHeight="1">
      <x:c r="A13" s="2"/>
      <x:c r="B13" s="2"/>
      <x:c r="C13" s="51" t="str">
        <x:v>Modeled coverage</x:v>
      </x:c>
      <x:c r="D13" s="52" t="n">
        <x:f>'Model'!D46</x:f>
        <x:v>1.3318706691728206</x:v>
      </x:c>
      <x:c r="E13" s="2"/>
      <x:c r="F13" s="2" t="str">
        <x:v>Evidence readiness</x:v>
      </x:c>
      <x:c r="G13" s="2"/>
      <x:c r="H13" s="2"/>
    </x:row>
    <x:row r="14" ht="22" customHeight="1">
      <x:c r="A14" s="2"/>
      <x:c r="B14" s="2"/>
      <x:c r="C14" s="2" t="str">
        <x:v>Coverage screen</x:v>
      </x:c>
      <x:c r="D14" s="7" t="str">
        <x:f>'Model'!D70</x:f>
        <x:v>PASS</x:v>
      </x:c>
      <x:c r="E14" s="2"/>
      <x:c r="F14" s="2" t="str">
        <x:v>OPEN. Seller records, lender terms, tax, legal and timing work remain.</x:v>
      </x:c>
      <x:c r="G14" s="2"/>
      <x:c r="H14" s="2"/>
    </x:row>
    <x:row r="15" ht="22" customHeight="1">
      <x:c r="A15" s="2"/>
      <x:c r="B15" s="2"/>
      <x:c r="C15" s="2"/>
      <x:c r="D15" s="7"/>
      <x:c r="E15" s="2"/>
      <x:c r="F15" s="2"/>
      <x:c r="G15" s="2"/>
      <x:c r="H15" s="2"/>
    </x:row>
    <x:row r="16" ht="22" customHeight="1">
      <x:c r="A16" s="2"/>
      <x:c r="B16" s="2"/>
      <x:c r="C16" s="2" t="str">
        <x:v>Available deployment cash</x:v>
      </x:c>
      <x:c r="D16" s="7" t="n">
        <x:f>'Model'!D13</x:f>
        <x:v>180000</x:v>
      </x:c>
      <x:c r="E16" s="2"/>
      <x:c r="F16" s="2" t="str">
        <x:v>Owner authorization</x:v>
      </x:c>
      <x:c r="G16" s="2"/>
      <x:c r="H16" s="2"/>
    </x:row>
    <x:row r="17" ht="22" customHeight="1">
      <x:c r="A17" s="2"/>
      <x:c r="B17" s="2"/>
      <x:c r="C17" s="2" t="str">
        <x:v>Initial cash deployment</x:v>
      </x:c>
      <x:c r="D17" s="7" t="n">
        <x:f>'Model'!D59</x:f>
        <x:v>240000</x:v>
      </x:c>
      <x:c r="E17" s="2"/>
      <x:c r="F17" s="2" t="str">
        <x:v>PENDING. No acquisition, loan, guarantee or spending is authorized.</x:v>
      </x:c>
      <x:c r="G17" s="2"/>
      <x:c r="H17" s="2"/>
    </x:row>
    <x:row r="18" ht="22" customHeight="1">
      <x:c r="A18" s="2"/>
      <x:c r="B18" s="2"/>
      <x:c r="C18" s="33" t="str">
        <x:v>Cash headroom / (shortfall)</x:v>
      </x:c>
      <x:c r="D18" s="34" t="n">
        <x:f>'Model'!D60</x:f>
        <x:v>-60000</x:v>
      </x:c>
      <x:c r="E18" s="2"/>
      <x:c r="F18" s="2" t="str">
        <x:f>IF(ISNUMBER('Model'!D12),"Core reserve policy: "&amp;TEXT('Model'!D12,"$#,##0"),"Core reserve policy: unavailable")</x:f>
        <x:v>Core reserve policy: $175,000</x:v>
      </x:c>
      <x:c r="G18" s="2"/>
      <x:c r="H18" s="2"/>
    </x:row>
    <x:row r="19" ht="34" customHeight="1">
      <x:c r="A19" s="2"/>
      <x:c r="B19" s="2"/>
      <x:c r="C19" s="27" t="str">
        <x:v>Core cash after closing and known obligations</x:v>
      </x:c>
      <x:c r="D19" s="7" t="n">
        <x:f>'Model'!D61</x:f>
        <x:v>115000</x:v>
      </x:c>
      <x:c r="E19" s="2"/>
      <x:c r="F19" s="2" t="str">
        <x:v>Interpretation</x:v>
      </x:c>
      <x:c r="G19" s="2"/>
      <x:c r="H19" s="2"/>
    </x:row>
    <x:row r="20" ht="44" customHeight="1">
      <x:c r="A20" s="2"/>
      <x:c r="B20" s="2"/>
      <x:c r="C20" s="2" t="str">
        <x:v>Cash policy screen</x:v>
      </x:c>
      <x:c r="D20" s="7" t="str">
        <x:f>'Model'!D69</x:f>
        <x:v>FAIL</x:v>
      </x:c>
      <x:c r="E20" s="2"/>
      <x:c r="F20" s="27" t="str">
        <x:f>IF('Model'!D5&lt;&gt;"VALID","Complete the missing or invalid inputs before using the numeric screen.",IF(AND('Model'!D69="PASS",'Model'!D70="PASS"),"The active assumptions fit both numeric limits. Critical evidence and authorization remain open.",IF('Model'!D69="FAIL","The modeled deployment breaches the protected cash policy.","The modeled debt burden fails the owner coverage minimum.")))</x:f>
        <x:v>The modeled deployment breaches the protected cash policy.</x:v>
      </x:c>
      <x:c r="G20" s="2"/>
      <x:c r="H20" s="2"/>
    </x:row>
    <x:row r="21" ht="22" customHeight="1">
      <x:c r="A21" s="2"/>
      <x:c r="B21" s="2"/>
      <x:c r="C21" s="2"/>
      <x:c r="D21" s="7"/>
      <x:c r="E21" s="2"/>
      <x:c r="F21" s="2"/>
      <x:c r="G21" s="2"/>
      <x:c r="H21" s="2"/>
    </x:row>
    <x:row r="22" ht="25" customHeight="1">
      <x:c r="A22" s="2"/>
      <x:c r="B22" s="2"/>
      <x:c r="C22" s="15" t="str">
        <x:v>MODEL PRICE BOUNDARIES</x:v>
      </x:c>
      <x:c r="D22" s="16"/>
      <x:c r="E22" s="2"/>
      <x:c r="F22" s="2"/>
      <x:c r="G22" s="2"/>
      <x:c r="H22" s="2"/>
    </x:row>
    <x:row r="23" ht="22" customHeight="1">
      <x:c r="A23" s="2"/>
      <x:c r="B23" s="2"/>
      <x:c r="C23" s="2" t="str">
        <x:v>Price limit under cash policy</x:v>
      </x:c>
      <x:c r="D23" s="7" t="n">
        <x:f>'Model'!D66</x:f>
        <x:v>412499.99999999994</x:v>
      </x:c>
      <x:c r="E23" s="2"/>
      <x:c r="F23" s="2" t="str">
        <x:v>Price boundaries are calculated limits, not valuations or offers.</x:v>
      </x:c>
      <x:c r="G23" s="2"/>
      <x:c r="H23" s="2"/>
    </x:row>
    <x:row r="24" ht="22" customHeight="1">
      <x:c r="A24" s="2"/>
      <x:c r="B24" s="2"/>
      <x:c r="C24" s="2" t="str">
        <x:v>Price limit under coverage screen</x:v>
      </x:c>
      <x:c r="D24" s="7" t="n">
        <x:f>'Model'!D67</x:f>
        <x:v>614709.5396182287</x:v>
      </x:c>
      <x:c r="E24" s="2"/>
      <x:c r="F24" s="2" t="str">
        <x:v>The repriced alternative is fictional, hypothetical and unaccepted.</x:v>
      </x:c>
      <x:c r="G24" s="2"/>
      <x:c r="H24" s="2"/>
    </x:row>
    <x:row r="25" ht="22" customHeight="1">
      <x:c r="A25" s="2"/>
      <x:c r="B25" s="2"/>
      <x:c r="C25" s="33" t="str">
        <x:v>Boundary satisfying both screens</x:v>
      </x:c>
      <x:c r="D25" s="34" t="n">
        <x:f>'Model'!D68</x:f>
        <x:v>412499.99999999994</x:v>
      </x:c>
      <x:c r="E25" s="2"/>
      <x:c r="F25" s="2"/>
      <x:c r="G25" s="2"/>
      <x:c r="H25" s="2"/>
    </x:row>
    <x:row r="26" ht="22" customHeight="1">
      <x:c r="A26" s="2"/>
      <x:c r="B26" s="2"/>
      <x:c r="C26" s="2"/>
      <x:c r="D26" s="7"/>
      <x:c r="E26" s="2"/>
      <x:c r="F26" s="2"/>
      <x:c r="G26" s="2"/>
      <x:c r="H26" s="2"/>
    </x:row>
    <x:row r="27" ht="22" customHeight="1">
      <x:c r="A27" s="2"/>
      <x:c r="B27" s="2"/>
      <x:c r="C27" s="2"/>
      <x:c r="D27" s="7"/>
      <x:c r="E27" s="2"/>
      <x:c r="F27" s="53" t="str">
        <x:v>Pre-tax residual is not distributable cash.</x:v>
      </x:c>
      <x:c r="G27" s="2"/>
      <x:c r="H27" s="2"/>
    </x:row>
    <x:row r="28" ht="22" customHeight="1">
      <x:c r="A28" s="2"/>
      <x:c r="B28" s="2"/>
      <x:c r="C28" s="33" t="str">
        <x:v>Pre-tax residual after debt service</x:v>
      </x:c>
      <x:c r="D28" s="34" t="n">
        <x:f>'Model'!D49</x:f>
        <x:v>26911.045569405687</x:v>
      </x:c>
      <x:c r="E28" s="2"/>
      <x:c r="F28" s="2" t="str">
        <x:v>Income taxes and first-year monthly timing are outside this model.</x:v>
      </x:c>
      <x:c r="G28" s="2"/>
      <x:c r="H28" s="2"/>
    </x:row>
    <x:row r="29" ht="22" customHeight="1">
      <x:c r="A29" s="2"/>
      <x:c r="B29" s="2"/>
      <x:c r="C29" s="2"/>
      <x:c r="D29" s="7"/>
      <x:c r="E29" s="2"/>
      <x:c r="F29" s="2"/>
      <x:c r="G29" s="2"/>
      <x:c r="H29" s="2"/>
    </x:row>
    <x:row r="30" ht="22" customHeight="1">
      <x:c r="A30" s="2"/>
      <x:c r="B30" s="2"/>
      <x:c r="C30" s="2"/>
      <x:c r="D30" s="7"/>
      <x:c r="E30" s="2"/>
      <x:c r="F30" s="2"/>
      <x:c r="G30" s="2"/>
      <x:c r="H30" s="2"/>
    </x:row>
    <x:row r="31" ht="22" customHeight="1">
      <x:c r="A31" s="2"/>
      <x:c r="B31" s="2"/>
      <x:c r="C31" s="2" t="str">
        <x:v>Use Inputs to choose one of six cases. Blue numbers are editable.</x:v>
      </x:c>
      <x:c r="D31" s="7"/>
      <x:c r="E31" s="2"/>
      <x:c r="F31" s="2"/>
      <x:c r="G31" s="2"/>
      <x:c r="H31" s="2"/>
    </x:row>
    <x:row r="32" ht="22" customHeight="1">
      <x:c r="A32" s="2"/>
      <x:c r="B32" s="2"/>
      <x:c r="C32" s="2" t="str">
        <x:v>Model shows the calculation steps. Evidence identifies unresolved prerequisites.</x:v>
      </x:c>
      <x:c r="D32" s="7"/>
      <x:c r="E32" s="2"/>
      <x:c r="F32" s="2"/>
      <x:c r="G32" s="2"/>
      <x:c r="H32" s="2"/>
    </x:row>
    <x:row r="33" ht="22" customHeight="1">
      <x:c r="A33" s="2"/>
      <x:c r="B33" s="2"/>
      <x:c r="C33" s="2"/>
      <x:c r="D33" s="7"/>
      <x:c r="E33" s="2"/>
      <x:c r="F33" s="2"/>
      <x:c r="G33" s="2"/>
      <x:c r="H33" s="2"/>
    </x:row>
    <x:row r="34" ht="22" customHeight="1">
      <x:c r="A34" s="2"/>
      <x:c r="B34" s="2"/>
      <x:c r="C34" s="2" t="str">
        <x:v>All businesses, documents, figures, terms and events in this workbook are fictional.</x:v>
      </x:c>
      <x:c r="D34" s="7"/>
      <x:c r="E34" s="2"/>
      <x:c r="F34" s="2"/>
      <x:c r="G34" s="2"/>
      <x:c r="H34" s="2"/>
    </x:row>
    <x:row r="35" ht="22" customHeight="1">
      <x:c r="A35" s="2"/>
      <x:c r="B35" s="2"/>
      <x:c r="C35" s="2" t="str">
        <x:v>This is a methods demonstration, not an actual client outcome or lender decision.</x:v>
      </x:c>
      <x:c r="D35" s="7"/>
      <x:c r="E35" s="2"/>
      <x:c r="F35" s="2"/>
      <x:c r="G35" s="2"/>
      <x:c r="H35" s="2"/>
    </x:row>
    <x:row r="36" ht="22" customHeight="1">
      <x:c r="A36" s="2"/>
      <x:c r="B36" s="2"/>
      <x:c r="C36" s="2"/>
      <x:c r="D36" s="7"/>
      <x:c r="E36" s="2"/>
      <x:c r="F36" s="2"/>
      <x:c r="G36" s="2"/>
      <x:c r="H36" s="2"/>
    </x:row>
  </x:sheetData>
  <x:conditionalFormatting sqref="D14:D14">
    <x:cfRule type="containsText" dxfId="19" priority="1" operator="containsText" text="FAIL"/>
    <x:cfRule type="containsText" dxfId="20" priority="2" operator="containsText" text="n.a."/>
    <x:cfRule type="containsText" dxfId="21" priority="3" operator="containsText" text="MISSING"/>
  </x:conditionalFormatting>
  <x:conditionalFormatting sqref="D20:D20">
    <x:cfRule type="containsText" dxfId="22" priority="4" operator="containsText" text="FAIL"/>
    <x:cfRule type="containsText" dxfId="23" priority="5" operator="containsText" text="n.a."/>
    <x:cfRule type="containsText" dxfId="24" priority="6" operator="containsText" text="MISSING"/>
  </x:conditionalFormatting>
  <x:conditionalFormatting sqref="F11:F11">
    <x:cfRule type="containsText" dxfId="25" priority="7" operator="containsText" text="FAIL"/>
    <x:cfRule type="containsText" dxfId="26" priority="8" operator="containsText" text="n.a."/>
    <x:cfRule type="containsText" dxfId="27" priority="9" operator="containsText" text="MISSING"/>
  </x:conditionalFormatting>
  <x:conditionalFormatting sqref="D18:D18">
    <x:cfRule type="cellIs" dxfId="28" priority="10" operator="lessThan">
      <x:formula>0</x:formula>
    </x:cfRule>
  </x:conditionalFormatting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B48B3C"/>
  </x:sheetPr>
  <x:sheetViews>
    <x:sheetView showGridLines="0" workbookViewId="0">
      <x:pane ySplit="7" topLeftCell="A8" activePane="bottomLeft" state="frozen"/>
    </x:sheetView>
  </x:sheetViews>
  <x:sheetFormatPr defaultRowHeight="15"/>
  <x:cols>
    <x:col min="1" max="1" width="2" hidden="0" customWidth="1"/>
    <x:col min="2" max="2" width="2" hidden="0" customWidth="1"/>
    <x:col min="3" max="3" width="47" hidden="0" customWidth="1"/>
    <x:col min="4" max="4" width="23" hidden="0" customWidth="1"/>
    <x:col min="5" max="5" width="3" hidden="0" customWidth="1"/>
    <x:col min="6" max="6" width="44" hidden="0" customWidth="1"/>
    <x:col min="7" max="7" width="23" hidden="0" customWidth="1"/>
    <x:col min="8" max="8" width="3" hidden="0" customWidth="1"/>
  </x:cols>
  <x:sheetData>
    <x:row r="1" ht="22" customHeight="1">
      <x:c r="A1" s="2"/>
      <x:c r="B1" s="2"/>
      <x:c r="C1" s="2"/>
      <x:c r="D1" s="7"/>
      <x:c r="E1" s="2"/>
      <x:c r="F1" s="2"/>
      <x:c r="G1" s="2"/>
      <x:c r="H1" s="2"/>
    </x:row>
    <x:row r="2" ht="22" customHeight="1">
      <x:c r="A2" s="2"/>
      <x:c r="B2" s="2"/>
      <x:c r="C2" s="3" t="str">
        <x:v>Inputs and fictional assumptions</x:v>
      </x:c>
      <x:c r="D2" s="7"/>
      <x:c r="E2" s="2"/>
      <x:c r="F2" s="2"/>
      <x:c r="G2" s="2"/>
      <x:c r="H2" s="2"/>
    </x:row>
    <x:row r="3" ht="22" customHeight="1">
      <x:c r="A3" s="2"/>
      <x:c r="B3" s="2"/>
      <x:c r="C3" s="4"/>
      <x:c r="D3" s="8"/>
      <x:c r="E3" s="4"/>
      <x:c r="F3" s="4"/>
      <x:c r="G3" s="2"/>
      <x:c r="H3" s="2"/>
    </x:row>
    <x:row r="4" ht="22" customHeight="1">
      <x:c r="A4" s="2"/>
      <x:c r="B4" s="2"/>
      <x:c r="C4" s="2" t="str">
        <x:v>Case selector</x:v>
      </x:c>
      <x:c r="D4" s="12" t="n">
        <x:v>1</x:v>
      </x:c>
      <x:c r="E4" s="2"/>
      <x:c r="F4" s="2"/>
      <x:c r="G4" s="2"/>
      <x:c r="H4" s="2"/>
    </x:row>
    <x:row r="5" ht="22" customHeight="1">
      <x:c r="A5" s="2"/>
      <x:c r="B5" s="2"/>
      <x:c r="C5" s="2" t="str">
        <x:v>Choose 1-6; the same model recalculates.</x:v>
      </x:c>
      <x:c r="D5" s="7"/>
      <x:c r="E5" s="2"/>
      <x:c r="F5" s="11" t="str">
        <x:v>Blue numbers are editable. All initial values are fictional US dollars.</x:v>
      </x:c>
      <x:c r="G5" s="2"/>
      <x:c r="H5" s="2"/>
    </x:row>
    <x:row r="6" ht="36" customHeight="1">
      <x:c r="A6" s="2"/>
      <x:c r="B6" s="2"/>
      <x:c r="C6" s="2" t="str">
        <x:v>Selected case name</x:v>
      </x:c>
      <x:c r="D6" s="32" t="str">
        <x:f>IF(ISNUMBER(D4),IF(AND(D4=INT(D4),D4&gt;=1,D4&lt;=6),INDEX(C11:C16,D4),"Select case 1-6"),"Select case 1-6")</x:f>
        <x:v>1. Asking - 70% debt</x:v>
      </x:c>
      <x:c r="E6" s="2"/>
      <x:c r="F6" s="11" t="str">
        <x:v>Source F06: fictional financing and price alternatives, 7 September 2026.</x:v>
      </x:c>
      <x:c r="G6" s="2"/>
      <x:c r="H6" s="2"/>
    </x:row>
    <x:row r="7" ht="22" customHeight="1">
      <x:c r="A7" s="2"/>
      <x:c r="B7" s="2"/>
      <x:c r="C7" s="2" t="str">
        <x:v>Selector status</x:v>
      </x:c>
      <x:c r="D7" s="7" t="str">
        <x:f>IF(ISNUMBER(D4),IF(AND(D4=INT(D4),D4&gt;=1,D4&lt;=6),"VALID","INVALID / MISSING"),"INVALID / MISSING")</x:f>
        <x:v>VALID</x:v>
      </x:c>
      <x:c r="E7" s="2"/>
      <x:c r="F7" s="2"/>
      <x:c r="G7" s="2"/>
      <x:c r="H7" s="2"/>
    </x:row>
    <x:row r="8" ht="22" customHeight="1">
      <x:c r="A8" s="2"/>
      <x:c r="B8" s="2"/>
      <x:c r="C8" s="2"/>
      <x:c r="D8" s="7"/>
      <x:c r="E8" s="2"/>
      <x:c r="F8" s="2"/>
      <x:c r="G8" s="2"/>
      <x:c r="H8" s="2"/>
    </x:row>
    <x:row r="9" ht="22" customHeight="1">
      <x:c r="A9" s="2"/>
      <x:c r="B9" s="2"/>
      <x:c r="C9" s="15" t="str">
        <x:v>Purchase price</x:v>
      </x:c>
      <x:c r="D9" s="16"/>
      <x:c r="E9" s="2"/>
      <x:c r="F9" s="15" t="str">
        <x:v>Debt as a share of price</x:v>
      </x:c>
      <x:c r="G9" s="15"/>
      <x:c r="H9" s="2"/>
    </x:row>
    <x:row r="10" ht="22" customHeight="1">
      <x:c r="A10" s="2"/>
      <x:c r="B10" s="2"/>
      <x:c r="C10" s="21" t="str">
        <x:v>Active selection</x:v>
      </x:c>
      <x:c r="D10" s="22" t="n">
        <x:f>IF($D$7&lt;&gt;"VALID","n.a.",IF(ISNUMBER(INDEX(D11:D16,$D$4)),INDEX(D11:D16,$D$4),"n.a."))</x:f>
        <x:v>600000</x:v>
      </x:c>
      <x:c r="E10" s="2"/>
      <x:c r="F10" s="21" t="str">
        <x:v>Active selection</x:v>
      </x:c>
      <x:c r="G10" s="24" t="n">
        <x:f>IF($D$7&lt;&gt;"VALID","n.a.",IF(ISNUMBER(INDEX(G11:G16,$D$4)),INDEX(G11:G16,$D$4),"n.a."))</x:f>
        <x:v>0.7</x:v>
      </x:c>
      <x:c r="H10" s="2"/>
    </x:row>
    <x:row r="11" ht="22" customHeight="1">
      <x:c r="A11" s="2"/>
      <x:c r="B11" s="2"/>
      <x:c r="C11" s="2" t="str">
        <x:v>1. Asking - 70% debt</x:v>
      </x:c>
      <x:c r="D11" s="23" t="n">
        <x:v>600000</x:v>
      </x:c>
      <x:c r="E11" s="2"/>
      <x:c r="F11" s="2" t="str">
        <x:v>1. Asking - 70% debt</x:v>
      </x:c>
      <x:c r="G11" s="26" t="n">
        <x:v>0.7</x:v>
      </x:c>
      <x:c r="H11" s="2"/>
    </x:row>
    <x:row r="12" ht="22" customHeight="1">
      <x:c r="A12" s="2"/>
      <x:c r="B12" s="2"/>
      <x:c r="C12" s="2" t="str">
        <x:v>2. Asking - 85% debt</x:v>
      </x:c>
      <x:c r="D12" s="23" t="n">
        <x:v>600000</x:v>
      </x:c>
      <x:c r="E12" s="2"/>
      <x:c r="F12" s="2" t="str">
        <x:v>2. Asking - 85% debt</x:v>
      </x:c>
      <x:c r="G12" s="26" t="n">
        <x:v>0.85</x:v>
      </x:c>
      <x:c r="H12" s="2"/>
    </x:row>
    <x:row r="13" ht="22" customHeight="1">
      <x:c r="A13" s="2"/>
      <x:c r="B13" s="2"/>
      <x:c r="C13" s="2" t="str">
        <x:v>3. Repriced - base</x:v>
      </x:c>
      <x:c r="D13" s="23" t="n">
        <x:v>400000</x:v>
      </x:c>
      <x:c r="E13" s="2"/>
      <x:c r="F13" s="2" t="str">
        <x:v>3. Repriced - base</x:v>
      </x:c>
      <x:c r="G13" s="26" t="n">
        <x:v>0.7</x:v>
      </x:c>
      <x:c r="H13" s="2"/>
    </x:row>
    <x:row r="14" ht="22" customHeight="1">
      <x:c r="A14" s="2"/>
      <x:c r="B14" s="2"/>
      <x:c r="C14" s="2" t="str">
        <x:v>4. Repriced - sales stress</x:v>
      </x:c>
      <x:c r="D14" s="23" t="n">
        <x:v>400000</x:v>
      </x:c>
      <x:c r="E14" s="2"/>
      <x:c r="F14" s="2" t="str">
        <x:v>4. Repriced - sales stress</x:v>
      </x:c>
      <x:c r="G14" s="26" t="n">
        <x:v>0.7</x:v>
      </x:c>
      <x:c r="H14" s="2"/>
    </x:row>
    <x:row r="15" ht="22" customHeight="1">
      <x:c r="A15" s="2"/>
      <x:c r="B15" s="2"/>
      <x:c r="C15" s="2" t="str">
        <x:v>5. Repriced - rate stress</x:v>
      </x:c>
      <x:c r="D15" s="23" t="n">
        <x:v>400000</x:v>
      </x:c>
      <x:c r="E15" s="2"/>
      <x:c r="F15" s="2" t="str">
        <x:v>5. Repriced - rate stress</x:v>
      </x:c>
      <x:c r="G15" s="26" t="n">
        <x:v>0.7</x:v>
      </x:c>
      <x:c r="H15" s="2"/>
    </x:row>
    <x:row r="16" ht="22" customHeight="1">
      <x:c r="A16" s="2"/>
      <x:c r="B16" s="2"/>
      <x:c r="C16" s="2" t="str">
        <x:v>6. Repriced - combined stress</x:v>
      </x:c>
      <x:c r="D16" s="23" t="n">
        <x:v>400000</x:v>
      </x:c>
      <x:c r="E16" s="2"/>
      <x:c r="F16" s="2" t="str">
        <x:v>6. Repriced - combined stress</x:v>
      </x:c>
      <x:c r="G16" s="26" t="n">
        <x:v>0.7</x:v>
      </x:c>
      <x:c r="H16" s="2"/>
    </x:row>
    <x:row r="17" ht="22" customHeight="1">
      <x:c r="A17" s="2"/>
      <x:c r="B17" s="2"/>
      <x:c r="C17" s="2"/>
      <x:c r="D17" s="7"/>
      <x:c r="E17" s="2"/>
      <x:c r="F17" s="2"/>
      <x:c r="G17" s="2"/>
      <x:c r="H17" s="2"/>
    </x:row>
    <x:row r="18" ht="22" customHeight="1">
      <x:c r="A18" s="2"/>
      <x:c r="B18" s="2"/>
      <x:c r="C18" s="2"/>
      <x:c r="D18" s="7"/>
      <x:c r="E18" s="2"/>
      <x:c r="F18" s="2"/>
      <x:c r="G18" s="2"/>
      <x:c r="H18" s="2"/>
    </x:row>
    <x:row r="19" ht="22" customHeight="1">
      <x:c r="A19" s="2"/>
      <x:c r="B19" s="2"/>
      <x:c r="C19" s="2"/>
      <x:c r="D19" s="7"/>
      <x:c r="E19" s="2"/>
      <x:c r="F19" s="2"/>
      <x:c r="G19" s="2"/>
      <x:c r="H19" s="2"/>
    </x:row>
    <x:row r="20" ht="22" customHeight="1">
      <x:c r="A20" s="2"/>
      <x:c r="B20" s="2"/>
      <x:c r="C20" s="15" t="str">
        <x:v>Annual interest rate</x:v>
      </x:c>
      <x:c r="D20" s="16"/>
      <x:c r="E20" s="2"/>
      <x:c r="F20" s="15" t="str">
        <x:v>Sales and variable-cost multiplier</x:v>
      </x:c>
      <x:c r="G20" s="15"/>
      <x:c r="H20" s="2"/>
    </x:row>
    <x:row r="21" ht="22" customHeight="1">
      <x:c r="A21" s="2"/>
      <x:c r="B21" s="2"/>
      <x:c r="C21" s="21" t="str">
        <x:v>Active selection</x:v>
      </x:c>
      <x:c r="D21" s="24" t="n">
        <x:f>IF($D$7&lt;&gt;"VALID","n.a.",IF(ISNUMBER(INDEX(D22:D27,$D$4)),INDEX(D22:D27,$D$4),"n.a."))</x:f>
        <x:v>0.09</x:v>
      </x:c>
      <x:c r="E21" s="2"/>
      <x:c r="F21" s="21" t="str">
        <x:v>Active selection</x:v>
      </x:c>
      <x:c r="G21" s="24" t="n">
        <x:f>IF($D$7&lt;&gt;"VALID","n.a.",IF(ISNUMBER(INDEX(G22:G27,$D$4)),INDEX(G22:G27,$D$4),"n.a."))</x:f>
        <x:v>1</x:v>
      </x:c>
      <x:c r="H21" s="2"/>
    </x:row>
    <x:row r="22" ht="22" customHeight="1">
      <x:c r="A22" s="2"/>
      <x:c r="B22" s="2"/>
      <x:c r="C22" s="2" t="str">
        <x:v>1. Asking - 70% debt</x:v>
      </x:c>
      <x:c r="D22" s="26" t="n">
        <x:v>0.09</x:v>
      </x:c>
      <x:c r="E22" s="2"/>
      <x:c r="F22" s="2" t="str">
        <x:v>1. Asking - 70% debt</x:v>
      </x:c>
      <x:c r="G22" s="26" t="n">
        <x:v>1</x:v>
      </x:c>
      <x:c r="H22" s="2"/>
    </x:row>
    <x:row r="23" ht="22" customHeight="1">
      <x:c r="A23" s="2"/>
      <x:c r="B23" s="2"/>
      <x:c r="C23" s="2" t="str">
        <x:v>2. Asking - 85% debt</x:v>
      </x:c>
      <x:c r="D23" s="26" t="n">
        <x:v>0.09</x:v>
      </x:c>
      <x:c r="E23" s="2"/>
      <x:c r="F23" s="2" t="str">
        <x:v>2. Asking - 85% debt</x:v>
      </x:c>
      <x:c r="G23" s="26" t="n">
        <x:v>1</x:v>
      </x:c>
      <x:c r="H23" s="2"/>
    </x:row>
    <x:row r="24" ht="22" customHeight="1">
      <x:c r="A24" s="2"/>
      <x:c r="B24" s="2"/>
      <x:c r="C24" s="2" t="str">
        <x:v>3. Repriced - base</x:v>
      </x:c>
      <x:c r="D24" s="26" t="n">
        <x:v>0.09</x:v>
      </x:c>
      <x:c r="E24" s="2"/>
      <x:c r="F24" s="2" t="str">
        <x:v>3. Repriced - base</x:v>
      </x:c>
      <x:c r="G24" s="26" t="n">
        <x:v>1</x:v>
      </x:c>
      <x:c r="H24" s="2"/>
    </x:row>
    <x:row r="25" ht="22" customHeight="1">
      <x:c r="A25" s="2"/>
      <x:c r="B25" s="2"/>
      <x:c r="C25" s="2" t="str">
        <x:v>4. Repriced - sales stress</x:v>
      </x:c>
      <x:c r="D25" s="26" t="n">
        <x:v>0.09</x:v>
      </x:c>
      <x:c r="E25" s="2"/>
      <x:c r="F25" s="2" t="str">
        <x:v>4. Repriced - sales stress</x:v>
      </x:c>
      <x:c r="G25" s="26" t="n">
        <x:v>0.9</x:v>
      </x:c>
      <x:c r="H25" s="2"/>
    </x:row>
    <x:row r="26" ht="22" customHeight="1">
      <x:c r="A26" s="2"/>
      <x:c r="B26" s="2"/>
      <x:c r="C26" s="2" t="str">
        <x:v>5. Repriced - rate stress</x:v>
      </x:c>
      <x:c r="D26" s="26" t="n">
        <x:v>0.12</x:v>
      </x:c>
      <x:c r="E26" s="2"/>
      <x:c r="F26" s="2" t="str">
        <x:v>5. Repriced - rate stress</x:v>
      </x:c>
      <x:c r="G26" s="26" t="n">
        <x:v>1</x:v>
      </x:c>
      <x:c r="H26" s="2"/>
    </x:row>
    <x:row r="27" ht="22" customHeight="1">
      <x:c r="A27" s="2"/>
      <x:c r="B27" s="2"/>
      <x:c r="C27" s="2" t="str">
        <x:v>6. Repriced - combined stress</x:v>
      </x:c>
      <x:c r="D27" s="26" t="n">
        <x:v>0.12</x:v>
      </x:c>
      <x:c r="E27" s="2"/>
      <x:c r="F27" s="2" t="str">
        <x:v>6. Repriced - combined stress</x:v>
      </x:c>
      <x:c r="G27" s="26" t="n">
        <x:v>0.9</x:v>
      </x:c>
      <x:c r="H27" s="2"/>
    </x:row>
    <x:row r="28" ht="22" customHeight="1">
      <x:c r="A28" s="2"/>
      <x:c r="B28" s="2"/>
      <x:c r="C28" s="2"/>
      <x:c r="D28" s="7"/>
      <x:c r="E28" s="2"/>
      <x:c r="F28" s="2"/>
      <x:c r="G28" s="2"/>
      <x:c r="H28" s="2"/>
    </x:row>
    <x:row r="29" ht="34" customHeight="1">
      <x:c r="A29" s="2"/>
      <x:c r="B29" s="2"/>
      <x:c r="C29" s="2" t="str">
        <x:v>Active driver status</x:v>
      </x:c>
      <x:c r="D29" s="7" t="str">
        <x:f>IF(AND(ISNUMBER(D10),ISNUMBER(G10),ISNUMBER(D21),ISNUMBER(G21)),IF(AND(D10&gt;0,G10&gt;0,G10&lt;1,D21&gt;=0,D21&lt;=1,G21&gt;=0,G21&lt;=2),"VALID","INVALID / MISSING"),"INVALID / MISSING")</x:f>
        <x:v>VALID</x:v>
      </x:c>
      <x:c r="E29" s="2"/>
      <x:c r="F29" s="27" t="str">
        <x:v>A blank in an unselected case does not block the active case.</x:v>
      </x:c>
      <x:c r="G29" s="27"/>
      <x:c r="H29" s="2"/>
    </x:row>
    <x:row r="30" ht="22" customHeight="1">
      <x:c r="A30" s="2"/>
      <x:c r="B30" s="2"/>
      <x:c r="C30" s="2"/>
      <x:c r="D30" s="7"/>
      <x:c r="E30" s="2"/>
      <x:c r="F30" s="27"/>
      <x:c r="G30" s="27"/>
      <x:c r="H30" s="2"/>
    </x:row>
    <x:row r="31" ht="22" customHeight="1">
      <x:c r="A31" s="2"/>
      <x:c r="B31" s="2"/>
      <x:c r="C31" s="2"/>
      <x:c r="D31" s="7"/>
      <x:c r="E31" s="2"/>
      <x:c r="F31" s="2"/>
      <x:c r="G31" s="2"/>
      <x:c r="H31" s="2"/>
    </x:row>
    <x:row r="32" ht="25" customHeight="1">
      <x:c r="A32" s="2"/>
      <x:c r="B32" s="2"/>
      <x:c r="C32" s="15" t="str">
        <x:v>SHARED INPUTS</x:v>
      </x:c>
      <x:c r="D32" s="16"/>
      <x:c r="E32" s="2"/>
      <x:c r="F32" s="15" t="str">
        <x:v>Source and interpretation</x:v>
      </x:c>
      <x:c r="G32" s="15"/>
      <x:c r="H32" s="2"/>
    </x:row>
    <x:row r="33" ht="22" customHeight="1">
      <x:c r="A33" s="2"/>
      <x:c r="B33" s="2"/>
      <x:c r="C33" s="2"/>
      <x:c r="D33" s="7"/>
      <x:c r="E33" s="2"/>
      <x:c r="F33" s="2"/>
      <x:c r="G33" s="2"/>
      <x:c r="H33" s="2"/>
    </x:row>
    <x:row r="34" ht="22" customHeight="1">
      <x:c r="A34" s="2"/>
      <x:c r="B34" s="2"/>
      <x:c r="C34" s="2" t="str">
        <x:v>Business cash</x:v>
      </x:c>
      <x:c r="D34" s="23" t="n">
        <x:v>420000</x:v>
      </x:c>
      <x:c r="E34" s="2"/>
      <x:c r="F34" s="28" t="str">
        <x:v>F01. Fictional bank reconciliation.</x:v>
      </x:c>
      <x:c r="G34" s="28"/>
      <x:c r="H34" s="2"/>
    </x:row>
    <x:row r="35" ht="22" customHeight="1">
      <x:c r="A35" s="2"/>
      <x:c r="B35" s="2"/>
      <x:c r="C35" s="2" t="str">
        <x:v>Near-term obligations</x:v>
      </x:c>
      <x:c r="D35" s="23" t="n">
        <x:v>65000</x:v>
      </x:c>
      <x:c r="E35" s="2"/>
      <x:c r="F35" s="28" t="str">
        <x:v>F02. Known items only; completeness remains open.</x:v>
      </x:c>
      <x:c r="G35" s="28"/>
      <x:c r="H35" s="2"/>
    </x:row>
    <x:row r="36" ht="22" customHeight="1">
      <x:c r="A36" s="2"/>
      <x:c r="B36" s="2"/>
      <x:c r="C36" s="2" t="str">
        <x:v>Protected operating reserve</x:v>
      </x:c>
      <x:c r="D36" s="23" t="n">
        <x:v>175000</x:v>
      </x:c>
      <x:c r="E36" s="2"/>
      <x:c r="F36" s="28" t="str">
        <x:v>F03. Fictional owner policy; stays in core business.</x:v>
      </x:c>
      <x:c r="G36" s="28"/>
      <x:c r="H36" s="2"/>
    </x:row>
    <x:row r="37" ht="22" customHeight="1">
      <x:c r="A37" s="2"/>
      <x:c r="B37" s="2"/>
      <x:c r="C37" s="2" t="str">
        <x:v>Seller gross annual billings</x:v>
      </x:c>
      <x:c r="D37" s="23" t="n">
        <x:v>600000</x:v>
      </x:c>
      <x:c r="E37" s="2"/>
      <x:c r="F37" s="28" t="str">
        <x:v>F04. Fictional seller annual activity schedule.</x:v>
      </x:c>
      <x:c r="G37" s="28"/>
      <x:c r="H37" s="2"/>
    </x:row>
    <x:row r="38" ht="22" customHeight="1">
      <x:c r="A38" s="2"/>
      <x:c r="B38" s="2"/>
      <x:c r="C38" s="2" t="str">
        <x:v>Credits and collection loss</x:v>
      </x:c>
      <x:c r="D38" s="23" t="n">
        <x:v>18000</x:v>
      </x:c>
      <x:c r="E38" s="2"/>
      <x:c r="F38" s="28" t="str">
        <x:v>F04. Deduct once before applying sales stress.</x:v>
      </x:c>
      <x:c r="G38" s="28"/>
      <x:c r="H38" s="2"/>
    </x:row>
    <x:row r="39" ht="22" customHeight="1">
      <x:c r="A39" s="2"/>
      <x:c r="B39" s="2"/>
      <x:c r="C39" s="2" t="str">
        <x:v>Annual variable operating cost</x:v>
      </x:c>
      <x:c r="D39" s="23" t="n">
        <x:v>250000</x:v>
      </x:c>
      <x:c r="E39" s="2"/>
      <x:c r="F39" s="28" t="str">
        <x:v>F04. Scales with the sales multiplier.</x:v>
      </x:c>
      <x:c r="G39" s="28"/>
      <x:c r="H39" s="2"/>
    </x:row>
    <x:row r="40" ht="22" customHeight="1">
      <x:c r="A40" s="2"/>
      <x:c r="B40" s="2"/>
      <x:c r="C40" s="2" t="str">
        <x:v>Annual fixed operating cost</x:v>
      </x:c>
      <x:c r="D40" s="23" t="n">
        <x:v>160000</x:v>
      </x:c>
      <x:c r="E40" s="2"/>
      <x:c r="F40" s="28" t="str">
        <x:v>F04. Unchanged in the illustrated stresses.</x:v>
      </x:c>
      <x:c r="G40" s="28"/>
      <x:c r="H40" s="2"/>
    </x:row>
    <x:row r="41" ht="22" customHeight="1">
      <x:c r="A41" s="2"/>
      <x:c r="B41" s="2"/>
      <x:c r="C41" s="2" t="str">
        <x:v>Annual replacement management</x:v>
      </x:c>
      <x:c r="D41" s="23" t="n">
        <x:v>42000</x:v>
      </x:c>
      <x:c r="E41" s="2"/>
      <x:c r="F41" s="28" t="str">
        <x:v>F05. Planning assumption; quote and scope open.</x:v>
      </x:c>
      <x:c r="G41" s="28"/>
      <x:c r="H41" s="2"/>
    </x:row>
    <x:row r="42" ht="22" customHeight="1">
      <x:c r="A42" s="2"/>
      <x:c r="B42" s="2"/>
      <x:c r="C42" s="2" t="str">
        <x:v>Annual maintenance capital spending</x:v>
      </x:c>
      <x:c r="D42" s="23" t="n">
        <x:v>10000</x:v>
      </x:c>
      <x:c r="E42" s="2"/>
      <x:c r="F42" s="28" t="str">
        <x:v>F05. Subsequent stabilized annual period.</x:v>
      </x:c>
      <x:c r="G42" s="28"/>
      <x:c r="H42" s="2"/>
    </x:row>
    <x:row r="43" ht="22" customHeight="1">
      <x:c r="A43" s="2"/>
      <x:c r="B43" s="2"/>
      <x:c r="C43" s="2" t="str">
        <x:v>Annual incremental working capital</x:v>
      </x:c>
      <x:c r="D43" s="23" t="n">
        <x:v>12000</x:v>
      </x:c>
      <x:c r="E43" s="2"/>
      <x:c r="F43" s="28" t="str">
        <x:v>F05. Increase for this modeled year only; no opening overlap.</x:v>
      </x:c>
      <x:c r="G43" s="28"/>
      <x:c r="H43" s="2"/>
    </x:row>
    <x:row r="44" ht="22" customHeight="1">
      <x:c r="A44" s="2"/>
      <x:c r="B44" s="2"/>
      <x:c r="C44" s="2" t="str">
        <x:v>Closing costs as a share of price</x:v>
      </x:c>
      <x:c r="D44" s="26" t="n">
        <x:v>0.02</x:v>
      </x:c>
      <x:c r="E44" s="2"/>
      <x:c r="F44" s="28" t="str">
        <x:v>F06. Fictional planning assumption.</x:v>
      </x:c>
      <x:c r="G44" s="28"/>
      <x:c r="H44" s="2"/>
    </x:row>
    <x:row r="45" ht="22" customHeight="1">
      <x:c r="A45" s="2"/>
      <x:c r="B45" s="2"/>
      <x:c r="C45" s="2" t="str">
        <x:v>Transaction and diligence budget</x:v>
      </x:c>
      <x:c r="D45" s="23" t="n">
        <x:v>8000</x:v>
      </x:c>
      <x:c r="E45" s="2"/>
      <x:c r="F45" s="28" t="str">
        <x:v>F05. Includes the bounded first phase below.</x:v>
      </x:c>
      <x:c r="G45" s="28"/>
      <x:c r="H45" s="2"/>
    </x:row>
    <x:row r="46" ht="22" customHeight="1">
      <x:c r="A46" s="2"/>
      <x:c r="B46" s="2"/>
      <x:c r="C46" s="2" t="str">
        <x:v>One-time transition cost</x:v>
      </x:c>
      <x:c r="D46" s="23" t="n">
        <x:v>25000</x:v>
      </x:c>
      <x:c r="E46" s="2"/>
      <x:c r="F46" s="28" t="str">
        <x:v>F05. Planning assumption; obtain quotes and timing.</x:v>
      </x:c>
      <x:c r="G46" s="28"/>
      <x:c r="H46" s="2"/>
    </x:row>
    <x:row r="47" ht="22" customHeight="1">
      <x:c r="A47" s="2"/>
      <x:c r="B47" s="2"/>
      <x:c r="C47" s="2" t="str">
        <x:v>Opening working capital</x:v>
      </x:c>
      <x:c r="D47" s="23" t="n">
        <x:v>15000</x:v>
      </x:c>
      <x:c r="E47" s="2"/>
      <x:c r="F47" s="28" t="str">
        <x:v>F05. Separate from subsequent annual incremental need.</x:v>
      </x:c>
      <x:c r="G47" s="28"/>
      <x:c r="H47" s="2"/>
    </x:row>
    <x:row r="48" ht="22" customHeight="1">
      <x:c r="A48" s="2"/>
      <x:c r="B48" s="2"/>
      <x:c r="C48" s="2" t="str">
        <x:v>Full amortization and maturity (years)</x:v>
      </x:c>
      <x:c r="D48" s="29" t="n">
        <x:v>7</x:v>
      </x:c>
      <x:c r="E48" s="2"/>
      <x:c r="F48" s="28" t="str">
        <x:v>F06. Equal monthly payments; no balloon.</x:v>
      </x:c>
      <x:c r="G48" s="28"/>
      <x:c r="H48" s="2"/>
    </x:row>
    <x:row r="49" ht="22" customHeight="1">
      <x:c r="A49" s="2"/>
      <x:c r="B49" s="2"/>
      <x:c r="C49" s="2" t="str">
        <x:v>Owner minimum coverage</x:v>
      </x:c>
      <x:c r="D49" s="30" t="n">
        <x:v>1.3</x:v>
      </x:c>
      <x:c r="E49" s="2"/>
      <x:c r="F49" s="28" t="str">
        <x:v>F03. Pre-tax CFADS / annual acquisition debt service.</x:v>
      </x:c>
      <x:c r="G49" s="28"/>
      <x:c r="H49" s="2"/>
    </x:row>
    <x:row r="50" ht="22" customHeight="1">
      <x:c r="A50" s="2"/>
      <x:c r="B50" s="2"/>
      <x:c r="C50" s="2" t="str">
        <x:v>First-phase diligence ceiling</x:v>
      </x:c>
      <x:c r="D50" s="23" t="n">
        <x:v>4000</x:v>
      </x:c>
      <x:c r="E50" s="2"/>
      <x:c r="F50" s="28" t="str">
        <x:v>F03. Subset of transaction budget; authorization pending.</x:v>
      </x:c>
      <x:c r="G50" s="28"/>
      <x:c r="H50" s="2"/>
    </x:row>
    <x:row r="51" ht="22" customHeight="1">
      <x:c r="A51" s="2"/>
      <x:c r="B51" s="2"/>
      <x:c r="C51" s="2"/>
      <x:c r="D51" s="7"/>
      <x:c r="E51" s="2"/>
      <x:c r="F51" s="2"/>
      <x:c r="G51" s="2"/>
      <x:c r="H51" s="2"/>
    </x:row>
    <x:row r="52" ht="22" customHeight="1">
      <x:c r="A52" s="2"/>
      <x:c r="B52" s="2"/>
      <x:c r="C52" s="2"/>
      <x:c r="D52" s="7"/>
      <x:c r="E52" s="2"/>
      <x:c r="F52" s="2"/>
      <x:c r="G52" s="2"/>
      <x:c r="H52" s="2"/>
    </x:row>
    <x:row r="53" ht="34" customHeight="1">
      <x:c r="A53" s="2"/>
      <x:c r="B53" s="2"/>
      <x:c r="C53" s="2" t="str">
        <x:v>Shared input status</x:v>
      </x:c>
      <x:c r="D53" s="7" t="str">
        <x:f>IF(COUNT(D34:D50)&lt;&gt;17,"INVALID / MISSING",IF(AND(MIN(D34:D50)&gt;=0,D44&lt;=1,D48&gt;0,D48=INT(D48),D49&gt;0,D50&lt;=D45),"VALID","INVALID / MISSING"))</x:f>
        <x:v>VALID</x:v>
      </x:c>
      <x:c r="E53" s="2"/>
      <x:c r="F53" s="27" t="str">
        <x:v>All required shared inputs must be numeric; zero remains a real value.</x:v>
      </x:c>
      <x:c r="G53" s="27"/>
      <x:c r="H53" s="2"/>
    </x:row>
    <x:row r="54" ht="22" customHeight="1">
      <x:c r="A54" s="2"/>
      <x:c r="B54" s="2"/>
      <x:c r="C54" s="2"/>
      <x:c r="D54" s="7"/>
      <x:c r="E54" s="2"/>
      <x:c r="F54" s="27"/>
      <x:c r="G54" s="27"/>
      <x:c r="H54" s="2"/>
    </x:row>
    <x:row r="55" ht="22" customHeight="1">
      <x:c r="A55" s="2"/>
      <x:c r="B55" s="2"/>
      <x:c r="C55" s="2"/>
      <x:c r="D55" s="7"/>
      <x:c r="E55" s="2"/>
      <x:c r="F55" s="2"/>
      <x:c r="G55" s="2"/>
      <x:c r="H55" s="2"/>
    </x:row>
    <x:row r="56" ht="22" customHeight="1">
      <x:c r="A56" s="2"/>
      <x:c r="B56" s="2"/>
      <x:c r="C56" s="2" t="str">
        <x:v>All initial numeric literals: fictional scenario specification, 7 September 2026.</x:v>
      </x:c>
      <x:c r="D56" s="7"/>
      <x:c r="E56" s="2"/>
      <x:c r="F56" s="2"/>
      <x:c r="G56" s="2"/>
      <x:c r="H56" s="2"/>
    </x:row>
    <x:row r="57" ht="22" customHeight="1">
      <x:c r="A57" s="2"/>
      <x:c r="B57" s="2"/>
      <x:c r="C57" s="2" t="str">
        <x:v>F01-F06 are fictional document references expanded on Evidence.</x:v>
      </x:c>
      <x:c r="D57" s="7"/>
      <x:c r="E57" s="2"/>
      <x:c r="F57" s="2"/>
      <x:c r="G57" s="2"/>
      <x:c r="H57" s="2"/>
    </x:row>
    <x:row r="58" ht="22" customHeight="1">
      <x:c r="A58" s="2"/>
      <x:c r="B58" s="2"/>
      <x:c r="C58" s="2"/>
      <x:c r="D58" s="7"/>
      <x:c r="E58" s="2"/>
      <x:c r="F58" s="2"/>
      <x:c r="G58" s="2"/>
      <x:c r="H58" s="2"/>
    </x:row>
    <x:row r="59" ht="22" customHeight="1">
      <x:c r="A59" s="2"/>
      <x:c r="B59" s="2"/>
      <x:c r="C59" s="2" t="str">
        <x:v>No live client data, current financing quote, or inherited debt is included.</x:v>
      </x:c>
      <x:c r="D59" s="7"/>
      <x:c r="E59" s="2"/>
      <x:c r="F59" s="2"/>
      <x:c r="G59" s="2"/>
      <x:c r="H59" s="2"/>
    </x:row>
    <x:row r="60" ht="22" customHeight="1">
      <x:c r="A60" s="2"/>
      <x:c r="B60" s="2"/>
      <x:c r="C60" s="2" t="str">
        <x:v>To extend the model, first define a new scope and evidence requirements.</x:v>
      </x:c>
      <x:c r="D60" s="7"/>
      <x:c r="E60" s="2"/>
      <x:c r="F60" s="2"/>
      <x:c r="G60" s="2"/>
      <x:c r="H60" s="2"/>
    </x:row>
    <x:row r="61" ht="22" customHeight="1">
      <x:c r="A61" s="2"/>
      <x:c r="B61" s="2"/>
      <x:c r="C61" s="2"/>
      <x:c r="D61" s="7"/>
      <x:c r="E61" s="2"/>
      <x:c r="F61" s="2"/>
      <x:c r="G61" s="2"/>
      <x:c r="H61" s="2"/>
    </x:row>
    <x:row r="62" ht="22" customHeight="1">
      <x:c r="A62" s="2"/>
      <x:c r="B62" s="2"/>
      <x:c r="C62" s="2" t="str">
        <x:v>Variable and fixed costs exclude D&amp;A, interest, income tax and replacement management.</x:v>
      </x:c>
      <x:c r="D62" s="7"/>
      <x:c r="E62" s="2"/>
      <x:c r="F62" s="2"/>
      <x:c r="G62" s="2"/>
      <x:c r="H62" s="2"/>
    </x:row>
    <x:row r="63" ht="22" customHeight="1">
      <x:c r="A63" s="2"/>
      <x:c r="B63" s="2"/>
      <x:c r="C63" s="2"/>
      <x:c r="D63" s="7"/>
      <x:c r="E63" s="2"/>
      <x:c r="F63" s="2"/>
      <x:c r="G63" s="2"/>
      <x:c r="H63" s="2"/>
    </x:row>
  </x:sheetData>
  <x:conditionalFormatting sqref="D7:D7">
    <x:cfRule type="containsText" dxfId="0" priority="1" operator="containsText" text="FAIL"/>
    <x:cfRule type="containsText" dxfId="1" priority="2" operator="containsText" text="n.a."/>
    <x:cfRule type="containsText" dxfId="2" priority="3" operator="containsText" text="MISSING"/>
  </x:conditionalFormatting>
  <x:conditionalFormatting sqref="D29:D29">
    <x:cfRule type="containsText" dxfId="3" priority="4" operator="containsText" text="FAIL"/>
    <x:cfRule type="containsText" dxfId="4" priority="5" operator="containsText" text="n.a."/>
    <x:cfRule type="containsText" dxfId="5" priority="6" operator="containsText" text="MISSING"/>
  </x:conditionalFormatting>
  <x:conditionalFormatting sqref="D53:D53">
    <x:cfRule type="containsText" dxfId="6" priority="7" operator="containsText" text="FAIL"/>
    <x:cfRule type="containsText" dxfId="7" priority="8" operator="containsText" text="n.a."/>
    <x:cfRule type="containsText" dxfId="8" priority="9" operator="containsText" text="MISSING"/>
  </x:conditionalFormatting>
  <x:dataValidations count="1">
    <x:dataValidation type="whole" operator="between" sqref="D4">
      <x:formula1>1</x:formula1>
      <x:formula2>6</x:formula2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567085"/>
  </x:sheetPr>
  <x:sheetViews>
    <x:sheetView showGridLines="0" workbookViewId="0">
      <x:pane ySplit="5" topLeftCell="A6" activePane="bottomLeft" state="frozen"/>
    </x:sheetView>
  </x:sheetViews>
  <x:sheetFormatPr defaultRowHeight="15"/>
  <x:cols>
    <x:col min="1" max="1" width="2" hidden="0" customWidth="1"/>
    <x:col min="2" max="2" width="2" hidden="0" customWidth="1"/>
    <x:col min="3" max="3" width="47" hidden="0" customWidth="1"/>
    <x:col min="4" max="4" width="23" hidden="0" customWidth="1"/>
    <x:col min="5" max="5" width="3" hidden="0" customWidth="1"/>
    <x:col min="6" max="6" width="76" hidden="0" customWidth="1"/>
    <x:col min="7" max="7" width="3" hidden="0" customWidth="1"/>
    <x:col min="8" max="8" width="3" hidden="0" customWidth="1"/>
  </x:cols>
  <x:sheetData>
    <x:row r="1" ht="22" customHeight="1">
      <x:c r="A1" s="2"/>
      <x:c r="B1" s="2"/>
      <x:c r="C1" s="2"/>
      <x:c r="D1" s="7"/>
      <x:c r="E1" s="2"/>
      <x:c r="F1" s="2"/>
      <x:c r="G1" s="2"/>
      <x:c r="H1" s="2"/>
    </x:row>
    <x:row r="2" ht="22" customHeight="1">
      <x:c r="A2" s="2"/>
      <x:c r="B2" s="2"/>
      <x:c r="C2" s="3" t="str">
        <x:v>Cash, earnings and debt model</x:v>
      </x:c>
      <x:c r="D2" s="7"/>
      <x:c r="E2" s="2"/>
      <x:c r="F2" s="2"/>
      <x:c r="G2" s="2"/>
      <x:c r="H2" s="2"/>
    </x:row>
    <x:row r="3" ht="22" customHeight="1">
      <x:c r="A3" s="2"/>
      <x:c r="B3" s="2"/>
      <x:c r="C3" s="4"/>
      <x:c r="D3" s="8"/>
      <x:c r="E3" s="4"/>
      <x:c r="F3" s="4"/>
      <x:c r="G3" s="2"/>
      <x:c r="H3" s="2"/>
    </x:row>
    <x:row r="4" ht="36" customHeight="1">
      <x:c r="A4" s="2"/>
      <x:c r="B4" s="2"/>
      <x:c r="C4" s="2" t="str">
        <x:v>Case selected:</x:v>
      </x:c>
      <x:c r="D4" s="54" t="str">
        <x:f>'Inputs'!$D$6</x:f>
        <x:v>1. Asking - 70% debt</x:v>
      </x:c>
      <x:c r="E4" s="2"/>
      <x:c r="F4" s="2"/>
      <x:c r="G4" s="2"/>
      <x:c r="H4" s="2"/>
    </x:row>
    <x:row r="5" ht="22" customHeight="1">
      <x:c r="A5" s="2"/>
      <x:c r="B5" s="2"/>
      <x:c r="C5" s="2" t="str">
        <x:v>Required input status</x:v>
      </x:c>
      <x:c r="D5" s="31" t="str">
        <x:f>IF(AND('Inputs'!D7="VALID",'Inputs'!D29="VALID",'Inputs'!D53="VALID"),"VALID","INVALID / MISSING")</x:f>
        <x:v>VALID</x:v>
      </x:c>
      <x:c r="E5" s="2"/>
      <x:c r="F5" s="2"/>
      <x:c r="G5" s="2"/>
      <x:c r="H5" s="2"/>
    </x:row>
    <x:row r="6" ht="22" customHeight="1">
      <x:c r="A6" s="2"/>
      <x:c r="B6" s="2"/>
      <x:c r="C6" s="2"/>
      <x:c r="D6" s="7"/>
      <x:c r="E6" s="2"/>
      <x:c r="F6" s="2"/>
      <x:c r="G6" s="2"/>
      <x:c r="H6" s="2"/>
    </x:row>
    <x:row r="7" ht="22" customHeight="1">
      <x:c r="A7" s="2"/>
      <x:c r="B7" s="2"/>
      <x:c r="C7" s="2"/>
      <x:c r="D7" s="7"/>
      <x:c r="E7" s="2"/>
      <x:c r="F7" s="2"/>
      <x:c r="G7" s="2"/>
      <x:c r="H7" s="2"/>
    </x:row>
    <x:row r="8" ht="25" customHeight="1">
      <x:c r="A8" s="2"/>
      <x:c r="B8" s="2"/>
      <x:c r="C8" s="15" t="str">
        <x:v>CASH AVAILABLE</x:v>
      </x:c>
      <x:c r="D8" s="16"/>
      <x:c r="E8" s="2"/>
      <x:c r="F8" s="2"/>
      <x:c r="G8" s="2"/>
      <x:c r="H8" s="2"/>
    </x:row>
    <x:row r="9" ht="22" customHeight="1">
      <x:c r="A9" s="2"/>
      <x:c r="B9" s="2"/>
      <x:c r="C9" s="2"/>
      <x:c r="D9" s="7"/>
      <x:c r="E9" s="2"/>
      <x:c r="F9" s="2"/>
      <x:c r="G9" s="2"/>
      <x:c r="H9" s="2"/>
    </x:row>
    <x:row r="10" ht="22" customHeight="1">
      <x:c r="A10" s="2"/>
      <x:c r="B10" s="2"/>
      <x:c r="C10" s="2" t="str">
        <x:v>Business cash</x:v>
      </x:c>
      <x:c r="D10" s="31" t="n">
        <x:f>IF($D$5&lt;&gt;"VALID","n.a.",'Inputs'!D34)</x:f>
        <x:v>420000</x:v>
      </x:c>
      <x:c r="E10" s="2"/>
      <x:c r="F10" s="2"/>
      <x:c r="G10" s="2"/>
      <x:c r="H10" s="2"/>
    </x:row>
    <x:row r="11" ht="22" customHeight="1">
      <x:c r="A11" s="2"/>
      <x:c r="B11" s="2"/>
      <x:c r="C11" s="2" t="str">
        <x:v>Less near-term obligations</x:v>
      </x:c>
      <x:c r="D11" s="31" t="n">
        <x:f>IF($D$5&lt;&gt;"VALID","n.a.",'Inputs'!D35)</x:f>
        <x:v>65000</x:v>
      </x:c>
      <x:c r="E11" s="2"/>
      <x:c r="F11" s="2"/>
      <x:c r="G11" s="2"/>
      <x:c r="H11" s="2"/>
    </x:row>
    <x:row r="12" ht="22" customHeight="1">
      <x:c r="A12" s="2"/>
      <x:c r="B12" s="2"/>
      <x:c r="C12" s="2" t="str">
        <x:v>Less protected operating reserve</x:v>
      </x:c>
      <x:c r="D12" s="31" t="n">
        <x:f>IF($D$5&lt;&gt;"VALID","n.a.",'Inputs'!D36)</x:f>
        <x:v>175000</x:v>
      </x:c>
      <x:c r="E12" s="2"/>
      <x:c r="F12" s="2"/>
      <x:c r="G12" s="2"/>
      <x:c r="H12" s="2"/>
    </x:row>
    <x:row r="13" ht="22" customHeight="1">
      <x:c r="A13" s="2"/>
      <x:c r="B13" s="2"/>
      <x:c r="C13" s="33" t="str">
        <x:v>Available deployment cash</x:v>
      </x:c>
      <x:c r="D13" s="34" t="n">
        <x:f>IF($D$5&lt;&gt;"VALID","n.a.",D10-D11-D12)</x:f>
        <x:v>180000</x:v>
      </x:c>
      <x:c r="E13" s="2"/>
      <x:c r="F13" s="11" t="str">
        <x:v>No future core-business cash flow or personal wealth subsidy.</x:v>
      </x:c>
      <x:c r="G13" s="2"/>
      <x:c r="H13" s="2"/>
    </x:row>
    <x:row r="14" ht="22" customHeight="1">
      <x:c r="A14" s="2"/>
      <x:c r="B14" s="2"/>
      <x:c r="C14" s="2"/>
      <x:c r="D14" s="7"/>
      <x:c r="E14" s="2"/>
      <x:c r="F14" s="2"/>
      <x:c r="G14" s="2"/>
      <x:c r="H14" s="2"/>
    </x:row>
    <x:row r="15" ht="22" customHeight="1">
      <x:c r="A15" s="2"/>
      <x:c r="B15" s="2"/>
      <x:c r="C15" s="2"/>
      <x:c r="D15" s="7"/>
      <x:c r="E15" s="2"/>
      <x:c r="F15" s="2"/>
      <x:c r="G15" s="2"/>
      <x:c r="H15" s="2"/>
    </x:row>
    <x:row r="16" ht="25" customHeight="1">
      <x:c r="A16" s="2"/>
      <x:c r="B16" s="2"/>
      <x:c r="C16" s="15" t="str">
        <x:v>ANNUAL EARNINGS NORMALIZATION</x:v>
      </x:c>
      <x:c r="D16" s="16"/>
      <x:c r="E16" s="2"/>
      <x:c r="F16" s="2"/>
      <x:c r="G16" s="2"/>
      <x:c r="H16" s="2"/>
    </x:row>
    <x:row r="17" ht="22" customHeight="1">
      <x:c r="A17" s="2"/>
      <x:c r="B17" s="2"/>
      <x:c r="C17" s="2"/>
      <x:c r="D17" s="7"/>
      <x:c r="E17" s="2"/>
      <x:c r="F17" s="2"/>
      <x:c r="G17" s="2"/>
      <x:c r="H17" s="2"/>
    </x:row>
    <x:row r="18" ht="22" customHeight="1">
      <x:c r="A18" s="2"/>
      <x:c r="B18" s="2"/>
      <x:c r="C18" s="2" t="str">
        <x:v>Seller gross billings</x:v>
      </x:c>
      <x:c r="D18" s="31" t="n">
        <x:f>IF($D$5&lt;&gt;"VALID","n.a.",'Inputs'!D37)</x:f>
        <x:v>600000</x:v>
      </x:c>
      <x:c r="E18" s="2"/>
      <x:c r="F18" s="2"/>
      <x:c r="G18" s="2"/>
      <x:c r="H18" s="2"/>
    </x:row>
    <x:row r="19" ht="22" customHeight="1">
      <x:c r="A19" s="2"/>
      <x:c r="B19" s="2"/>
      <x:c r="C19" s="2" t="str">
        <x:v>Seller variable operating cost</x:v>
      </x:c>
      <x:c r="D19" s="31" t="n">
        <x:f>IF($D$5&lt;&gt;"VALID","n.a.",'Inputs'!D39)</x:f>
        <x:v>250000</x:v>
      </x:c>
      <x:c r="E19" s="2"/>
      <x:c r="F19" s="2"/>
      <x:c r="G19" s="2"/>
      <x:c r="H19" s="2"/>
    </x:row>
    <x:row r="20" ht="22" customHeight="1">
      <x:c r="A20" s="2"/>
      <x:c r="B20" s="2"/>
      <x:c r="C20" s="2" t="str">
        <x:v>Seller fixed operating cost</x:v>
      </x:c>
      <x:c r="D20" s="31" t="n">
        <x:f>IF($D$5&lt;&gt;"VALID","n.a.",'Inputs'!D40)</x:f>
        <x:v>160000</x:v>
      </x:c>
      <x:c r="E20" s="2"/>
      <x:c r="F20" s="11" t="str">
        <x:v>Both cost groups exclude D&amp;A, interest, income tax and replacement management.</x:v>
      </x:c>
      <x:c r="G20" s="2"/>
      <x:c r="H20" s="2"/>
    </x:row>
    <x:row r="21" ht="22" customHeight="1">
      <x:c r="A21" s="2"/>
      <x:c r="B21" s="2"/>
      <x:c r="C21" s="33" t="str">
        <x:v>Seller headline surplus</x:v>
      </x:c>
      <x:c r="D21" s="34" t="n">
        <x:f>IF($D$5&lt;&gt;"VALID","n.a.",D18-D19-D20)</x:f>
        <x:v>190000</x:v>
      </x:c>
      <x:c r="E21" s="2"/>
      <x:c r="F21" s="11" t="str">
        <x:v>Headline surplus omits the deductions below.</x:v>
      </x:c>
      <x:c r="G21" s="2"/>
      <x:c r="H21" s="2"/>
    </x:row>
    <x:row r="22" ht="22" customHeight="1">
      <x:c r="A22" s="2"/>
      <x:c r="B22" s="2"/>
      <x:c r="C22" s="2" t="str">
        <x:v>Credits and collection loss</x:v>
      </x:c>
      <x:c r="D22" s="31" t="n">
        <x:f>IF($D$5&lt;&gt;"VALID","n.a.",'Inputs'!D38)</x:f>
        <x:v>18000</x:v>
      </x:c>
      <x:c r="E22" s="2"/>
      <x:c r="F22" s="2"/>
      <x:c r="G22" s="2"/>
      <x:c r="H22" s="2"/>
    </x:row>
    <x:row r="23" ht="22" customHeight="1">
      <x:c r="A23" s="2"/>
      <x:c r="B23" s="2"/>
      <x:c r="C23" s="2" t="str">
        <x:v>Net revenue before sales stress</x:v>
      </x:c>
      <x:c r="D23" s="7" t="n">
        <x:f>IF($D$5&lt;&gt;"VALID","n.a.",D18-D22)</x:f>
        <x:v>582000</x:v>
      </x:c>
      <x:c r="E23" s="2"/>
      <x:c r="F23" s="2"/>
      <x:c r="G23" s="2"/>
      <x:c r="H23" s="2"/>
    </x:row>
    <x:row r="24" ht="22" customHeight="1">
      <x:c r="A24" s="2"/>
      <x:c r="B24" s="2"/>
      <x:c r="C24" s="42" t="str">
        <x:v>Sales / variable-cost multiplier</x:v>
      </x:c>
      <x:c r="D24" s="43" t="n">
        <x:f>IF($D$5&lt;&gt;"VALID","n.a.",'Inputs'!G21)</x:f>
        <x:v>1</x:v>
      </x:c>
      <x:c r="E24" s="2"/>
      <x:c r="F24" s="2"/>
      <x:c r="G24" s="2"/>
      <x:c r="H24" s="2"/>
    </x:row>
    <x:row r="25" ht="22" customHeight="1">
      <x:c r="A25" s="2"/>
      <x:c r="B25" s="2"/>
      <x:c r="C25" s="2" t="str">
        <x:v>Scenario net revenue</x:v>
      </x:c>
      <x:c r="D25" s="7" t="n">
        <x:f>IF($D$5&lt;&gt;"VALID","n.a.",D23*D24)</x:f>
        <x:v>582000</x:v>
      </x:c>
      <x:c r="E25" s="2"/>
      <x:c r="F25" s="2"/>
      <x:c r="G25" s="2"/>
      <x:c r="H25" s="2"/>
    </x:row>
    <x:row r="26" ht="22" customHeight="1">
      <x:c r="A26" s="2"/>
      <x:c r="B26" s="2"/>
      <x:c r="C26" s="2" t="str">
        <x:v>Scenario variable operating cost</x:v>
      </x:c>
      <x:c r="D26" s="7" t="n">
        <x:f>IF($D$5&lt;&gt;"VALID","n.a.",D19*D24)</x:f>
        <x:v>250000</x:v>
      </x:c>
      <x:c r="E26" s="2"/>
      <x:c r="F26" s="2"/>
      <x:c r="G26" s="2"/>
      <x:c r="H26" s="2"/>
    </x:row>
    <x:row r="27" ht="22" customHeight="1">
      <x:c r="A27" s="2"/>
      <x:c r="B27" s="2"/>
      <x:c r="C27" s="2" t="str">
        <x:v>Fixed operating cost</x:v>
      </x:c>
      <x:c r="D27" s="7" t="n">
        <x:f>IF($D$5&lt;&gt;"VALID","n.a.",D20)</x:f>
        <x:v>160000</x:v>
      </x:c>
      <x:c r="E27" s="2"/>
      <x:c r="F27" s="2"/>
      <x:c r="G27" s="2"/>
      <x:c r="H27" s="2"/>
    </x:row>
    <x:row r="28" ht="22" customHeight="1">
      <x:c r="A28" s="2"/>
      <x:c r="B28" s="2"/>
      <x:c r="C28" s="2" t="str">
        <x:v>Replacement management</x:v>
      </x:c>
      <x:c r="D28" s="31" t="n">
        <x:f>IF($D$5&lt;&gt;"VALID","n.a.",'Inputs'!D41)</x:f>
        <x:v>42000</x:v>
      </x:c>
      <x:c r="E28" s="2"/>
      <x:c r="F28" s="2"/>
      <x:c r="G28" s="2"/>
      <x:c r="H28" s="2"/>
    </x:row>
    <x:row r="29" ht="22" customHeight="1">
      <x:c r="A29" s="2"/>
      <x:c r="B29" s="2"/>
      <x:c r="C29" s="33" t="str">
        <x:v>Normalized EBITDA</x:v>
      </x:c>
      <x:c r="D29" s="34" t="n">
        <x:f>IF($D$5&lt;&gt;"VALID","n.a.",D25-D26-D27-D28)</x:f>
        <x:v>130000</x:v>
      </x:c>
      <x:c r="E29" s="2"/>
      <x:c r="F29" s="11" t="str">
        <x:v>Before maintenance capex and incremental working capital.</x:v>
      </x:c>
      <x:c r="G29" s="2"/>
      <x:c r="H29" s="2"/>
    </x:row>
    <x:row r="30" ht="22" customHeight="1">
      <x:c r="A30" s="2"/>
      <x:c r="B30" s="2"/>
      <x:c r="C30" s="2" t="str">
        <x:v>Annual maintenance capital spending</x:v>
      </x:c>
      <x:c r="D30" s="31" t="n">
        <x:f>IF($D$5&lt;&gt;"VALID","n.a.",'Inputs'!D42)</x:f>
        <x:v>10000</x:v>
      </x:c>
      <x:c r="E30" s="2"/>
      <x:c r="F30" s="2"/>
      <x:c r="G30" s="2"/>
      <x:c r="H30" s="2"/>
    </x:row>
    <x:row r="31" ht="22" customHeight="1">
      <x:c r="A31" s="2"/>
      <x:c r="B31" s="2"/>
      <x:c r="C31" s="2" t="str">
        <x:v>Annual incremental working capital</x:v>
      </x:c>
      <x:c r="D31" s="31" t="n">
        <x:f>IF($D$5&lt;&gt;"VALID","n.a.",'Inputs'!D43)</x:f>
        <x:v>12000</x:v>
      </x:c>
      <x:c r="E31" s="2"/>
      <x:c r="F31" s="11" t="str">
        <x:v>Increase for this modeled year; not a perpetual annual deduction.</x:v>
      </x:c>
      <x:c r="G31" s="2"/>
      <x:c r="H31" s="2"/>
    </x:row>
    <x:row r="32" ht="22" customHeight="1">
      <x:c r="A32" s="2"/>
      <x:c r="B32" s="2"/>
      <x:c r="C32" s="33" t="str">
        <x:v>Pre-tax cash available for debt service</x:v>
      </x:c>
      <x:c r="D32" s="34" t="n">
        <x:f>IF($D$5&lt;&gt;"VALID","n.a.",D29-D30-D31)</x:f>
        <x:v>108000</x:v>
      </x:c>
      <x:c r="E32" s="2"/>
      <x:c r="F32" s="11" t="str">
        <x:v>CFADS: one stabilized annual period; first-year timing is not modeled.</x:v>
      </x:c>
      <x:c r="G32" s="2"/>
      <x:c r="H32" s="2"/>
    </x:row>
    <x:row r="33" ht="22" customHeight="1">
      <x:c r="A33" s="2"/>
      <x:c r="B33" s="2"/>
      <x:c r="C33" s="2"/>
      <x:c r="D33" s="7"/>
      <x:c r="E33" s="2"/>
      <x:c r="F33" s="2"/>
      <x:c r="G33" s="2"/>
      <x:c r="H33" s="2"/>
    </x:row>
    <x:row r="34" ht="22" customHeight="1">
      <x:c r="A34" s="2"/>
      <x:c r="B34" s="2"/>
      <x:c r="C34" s="2"/>
      <x:c r="D34" s="7"/>
      <x:c r="E34" s="2"/>
      <x:c r="F34" s="2"/>
      <x:c r="G34" s="2"/>
      <x:c r="H34" s="2"/>
    </x:row>
    <x:row r="35" ht="25" customHeight="1">
      <x:c r="A35" s="2"/>
      <x:c r="B35" s="2"/>
      <x:c r="C35" s="15" t="str">
        <x:v>FULLY AMORTIZING ACQUISITION DEBT</x:v>
      </x:c>
      <x:c r="D35" s="16"/>
      <x:c r="E35" s="2"/>
      <x:c r="F35" s="2"/>
      <x:c r="G35" s="2"/>
      <x:c r="H35" s="2"/>
    </x:row>
    <x:row r="36" ht="22" customHeight="1">
      <x:c r="A36" s="2"/>
      <x:c r="B36" s="2"/>
      <x:c r="C36" s="2"/>
      <x:c r="D36" s="7"/>
      <x:c r="E36" s="2"/>
      <x:c r="F36" s="2"/>
      <x:c r="G36" s="2"/>
      <x:c r="H36" s="2"/>
    </x:row>
    <x:row r="37" ht="22" customHeight="1">
      <x:c r="A37" s="2"/>
      <x:c r="B37" s="2"/>
      <x:c r="C37" s="2" t="str">
        <x:v>Purchase price</x:v>
      </x:c>
      <x:c r="D37" s="31" t="n">
        <x:f>IF($D$5&lt;&gt;"VALID","n.a.",'Inputs'!D10)</x:f>
        <x:v>600000</x:v>
      </x:c>
      <x:c r="E37" s="2"/>
      <x:c r="F37" s="2"/>
      <x:c r="G37" s="2"/>
      <x:c r="H37" s="2"/>
    </x:row>
    <x:row r="38" ht="22" customHeight="1">
      <x:c r="A38" s="2"/>
      <x:c r="B38" s="2"/>
      <x:c r="C38" s="42" t="str">
        <x:v>Debt as a share of price</x:v>
      </x:c>
      <x:c r="D38" s="43" t="n">
        <x:f>IF($D$5&lt;&gt;"VALID","n.a.",'Inputs'!G10)</x:f>
        <x:v>0.7</x:v>
      </x:c>
      <x:c r="E38" s="2"/>
      <x:c r="F38" s="2"/>
      <x:c r="G38" s="2"/>
      <x:c r="H38" s="2"/>
    </x:row>
    <x:row r="39" ht="22" customHeight="1">
      <x:c r="A39" s="2"/>
      <x:c r="B39" s="2"/>
      <x:c r="C39" s="2" t="str">
        <x:v>Acquisition loan principal</x:v>
      </x:c>
      <x:c r="D39" s="7" t="n">
        <x:f>IF($D$5&lt;&gt;"VALID","n.a.",D37*D38)</x:f>
        <x:v>420000</x:v>
      </x:c>
      <x:c r="E39" s="2"/>
      <x:c r="F39" s="2"/>
      <x:c r="G39" s="2"/>
      <x:c r="H39" s="2"/>
    </x:row>
    <x:row r="40" ht="22" customHeight="1">
      <x:c r="A40" s="2"/>
      <x:c r="B40" s="2"/>
      <x:c r="C40" s="42" t="str">
        <x:v>Annual fixed interest rate</x:v>
      </x:c>
      <x:c r="D40" s="43" t="n">
        <x:f>IF($D$5&lt;&gt;"VALID","n.a.",'Inputs'!D21)</x:f>
        <x:v>0.09</x:v>
      </x:c>
      <x:c r="E40" s="2"/>
      <x:c r="F40" s="2"/>
      <x:c r="G40" s="2"/>
      <x:c r="H40" s="2"/>
    </x:row>
    <x:row r="41" ht="22" customHeight="1">
      <x:c r="A41" s="2"/>
      <x:c r="B41" s="2"/>
      <x:c r="C41" s="2" t="str">
        <x:v>Amortization and maturity (years)</x:v>
      </x:c>
      <x:c r="D41" s="36" t="n">
        <x:f>IF($D$5&lt;&gt;"VALID","n.a.",'Inputs'!D48)</x:f>
        <x:v>7</x:v>
      </x:c>
      <x:c r="E41" s="2"/>
      <x:c r="F41" s="2"/>
      <x:c r="G41" s="2"/>
      <x:c r="H41" s="2"/>
    </x:row>
    <x:row r="42" ht="22" customHeight="1">
      <x:c r="A42" s="2"/>
      <x:c r="B42" s="2"/>
      <x:c r="C42" s="2" t="str">
        <x:v>Monthly payments</x:v>
      </x:c>
      <x:c r="D42" s="37" t="n">
        <x:f>IF($D$5&lt;&gt;"VALID","n.a.",D41*12)</x:f>
        <x:v>84</x:v>
      </x:c>
      <x:c r="E42" s="2"/>
      <x:c r="F42" s="2"/>
      <x:c r="G42" s="2"/>
      <x:c r="H42" s="2"/>
    </x:row>
    <x:row r="43" ht="22" customHeight="1">
      <x:c r="A43" s="2"/>
      <x:c r="B43" s="2"/>
      <x:c r="C43" s="42" t="str">
        <x:v>Monthly payment factor per $1 debt</x:v>
      </x:c>
      <x:c r="D43" s="44" t="n">
        <x:f>IF($D$5&lt;&gt;"VALID","n.a.",IF(D40=0,1/D42,(D40/12)/(1-(1+D40/12)^(-D42))))</x:f>
        <x:v>0.016089078260038456</x:v>
      </x:c>
      <x:c r="E43" s="2"/>
      <x:c r="F43" s="11" t="str">
        <x:v>Zero rate uses straight principal repayment.</x:v>
      </x:c>
      <x:c r="G43" s="2"/>
      <x:c r="H43" s="2"/>
    </x:row>
    <x:row r="44" ht="22" customHeight="1">
      <x:c r="A44" s="2"/>
      <x:c r="B44" s="2"/>
      <x:c r="C44" s="2" t="str">
        <x:v>Monthly principal and interest</x:v>
      </x:c>
      <x:c r="D44" s="7" t="n">
        <x:f>IF($D$5&lt;&gt;"VALID","n.a.",IF(D40=0,D39/D42,-PMT(D40/12,D42,D39)))</x:f>
        <x:v>6757.412869216192</x:v>
      </x:c>
      <x:c r="E44" s="2"/>
      <x:c r="F44" s="2"/>
      <x:c r="G44" s="2"/>
      <x:c r="H44" s="2"/>
    </x:row>
    <x:row r="45" ht="22" customHeight="1">
      <x:c r="A45" s="2"/>
      <x:c r="B45" s="2"/>
      <x:c r="C45" s="33" t="str">
        <x:v>Annual acquisition debt service</x:v>
      </x:c>
      <x:c r="D45" s="34" t="n">
        <x:f>IF($D$5&lt;&gt;"VALID","n.a.",D44*12)</x:f>
        <x:v>81088.95443059431</x:v>
      </x:c>
      <x:c r="E45" s="2"/>
      <x:c r="F45" s="2"/>
      <x:c r="G45" s="2"/>
      <x:c r="H45" s="2"/>
    </x:row>
    <x:row r="46" ht="22" customHeight="1">
      <x:c r="A46" s="2"/>
      <x:c r="B46" s="2"/>
      <x:c r="C46" s="42" t="str">
        <x:v>Modeled debt service coverage</x:v>
      </x:c>
      <x:c r="D46" s="45" t="n">
        <x:f>IF($D$5&lt;&gt;"VALID","n.a.",D32/D45)</x:f>
        <x:v>1.3318706691728206</x:v>
      </x:c>
      <x:c r="E46" s="2"/>
      <x:c r="F46" s="2"/>
      <x:c r="G46" s="2"/>
      <x:c r="H46" s="2"/>
    </x:row>
    <x:row r="47" ht="22" customHeight="1">
      <x:c r="A47" s="2"/>
      <x:c r="B47" s="2"/>
      <x:c r="C47" s="42" t="str">
        <x:v>Owner minimum coverage</x:v>
      </x:c>
      <x:c r="D47" s="46" t="n">
        <x:f>IF($D$5&lt;&gt;"VALID","n.a.",'Inputs'!D49)</x:f>
        <x:v>1.3</x:v>
      </x:c>
      <x:c r="E47" s="2"/>
      <x:c r="F47" s="2"/>
      <x:c r="G47" s="2"/>
      <x:c r="H47" s="2"/>
    </x:row>
    <x:row r="48" ht="22" customHeight="1">
      <x:c r="A48" s="2"/>
      <x:c r="B48" s="2"/>
      <x:c r="C48" s="2" t="str">
        <x:v>Cash above / (below) coverage minimum</x:v>
      </x:c>
      <x:c r="D48" s="7" t="n">
        <x:f>IF($D$5&lt;&gt;"VALID","n.a.",D32-D45*D47)</x:f>
        <x:v>2584.3592402273935</x:v>
      </x:c>
      <x:c r="E48" s="2"/>
      <x:c r="F48" s="11" t="str">
        <x:v>Different from residual cash: includes the owner coverage margin.</x:v>
      </x:c>
      <x:c r="G48" s="2"/>
      <x:c r="H48" s="2"/>
    </x:row>
    <x:row r="49" ht="22" customHeight="1">
      <x:c r="A49" s="2"/>
      <x:c r="B49" s="2"/>
      <x:c r="C49" s="33" t="str">
        <x:v>Pre-tax residual after debt service</x:v>
      </x:c>
      <x:c r="D49" s="34" t="n">
        <x:f>IF($D$5&lt;&gt;"VALID","n.a.",D32-D45)</x:f>
        <x:v>26911.045569405687</x:v>
      </x:c>
      <x:c r="E49" s="2"/>
      <x:c r="F49" s="11" t="str">
        <x:v>Not distributable cash. Taxes and transition timing remain unmodeled.</x:v>
      </x:c>
      <x:c r="G49" s="2"/>
      <x:c r="H49" s="2"/>
    </x:row>
    <x:row r="50" ht="22" customHeight="1">
      <x:c r="A50" s="2"/>
      <x:c r="B50" s="2"/>
      <x:c r="C50" s="2"/>
      <x:c r="D50" s="7"/>
      <x:c r="E50" s="2"/>
      <x:c r="F50" s="2"/>
      <x:c r="G50" s="2"/>
      <x:c r="H50" s="2"/>
    </x:row>
    <x:row r="51" ht="22" customHeight="1">
      <x:c r="A51" s="2"/>
      <x:c r="B51" s="2"/>
      <x:c r="C51" s="2"/>
      <x:c r="D51" s="7"/>
      <x:c r="E51" s="2"/>
      <x:c r="F51" s="2"/>
      <x:c r="G51" s="2"/>
      <x:c r="H51" s="2"/>
    </x:row>
    <x:row r="52" ht="25" customHeight="1">
      <x:c r="A52" s="2"/>
      <x:c r="B52" s="2"/>
      <x:c r="C52" s="15" t="str">
        <x:v>INITIAL CASH DEPLOYMENT</x:v>
      </x:c>
      <x:c r="D52" s="16"/>
      <x:c r="E52" s="2"/>
      <x:c r="F52" s="2"/>
      <x:c r="G52" s="2"/>
      <x:c r="H52" s="2"/>
    </x:row>
    <x:row r="53" ht="22" customHeight="1">
      <x:c r="A53" s="2"/>
      <x:c r="B53" s="2"/>
      <x:c r="C53" s="2"/>
      <x:c r="D53" s="7"/>
      <x:c r="E53" s="2"/>
      <x:c r="F53" s="2"/>
      <x:c r="G53" s="2"/>
      <x:c r="H53" s="2"/>
    </x:row>
    <x:row r="54" ht="22" customHeight="1">
      <x:c r="A54" s="2"/>
      <x:c r="B54" s="2"/>
      <x:c r="C54" s="2" t="str">
        <x:v>Equity purchase contribution</x:v>
      </x:c>
      <x:c r="D54" s="7" t="n">
        <x:f>IF($D$5&lt;&gt;"VALID","n.a.",D37-D39)</x:f>
        <x:v>180000</x:v>
      </x:c>
      <x:c r="E54" s="2"/>
      <x:c r="F54" s="2"/>
      <x:c r="G54" s="2"/>
      <x:c r="H54" s="2"/>
    </x:row>
    <x:row r="55" ht="22" customHeight="1">
      <x:c r="A55" s="2"/>
      <x:c r="B55" s="2"/>
      <x:c r="C55" s="2" t="str">
        <x:v>Closing costs</x:v>
      </x:c>
      <x:c r="D55" s="31" t="n">
        <x:f>IF($D$5&lt;&gt;"VALID","n.a.",D37*'Inputs'!D44)</x:f>
        <x:v>12000</x:v>
      </x:c>
      <x:c r="E55" s="2"/>
      <x:c r="F55" s="2"/>
      <x:c r="G55" s="2"/>
      <x:c r="H55" s="2"/>
    </x:row>
    <x:row r="56" ht="22" customHeight="1">
      <x:c r="A56" s="2"/>
      <x:c r="B56" s="2"/>
      <x:c r="C56" s="2" t="str">
        <x:v>Transaction and diligence budget</x:v>
      </x:c>
      <x:c r="D56" s="31" t="n">
        <x:f>IF($D$5&lt;&gt;"VALID","n.a.",'Inputs'!D45)</x:f>
        <x:v>8000</x:v>
      </x:c>
      <x:c r="E56" s="2"/>
      <x:c r="F56" s="2"/>
      <x:c r="G56" s="2"/>
      <x:c r="H56" s="2"/>
    </x:row>
    <x:row r="57" ht="22" customHeight="1">
      <x:c r="A57" s="2"/>
      <x:c r="B57" s="2"/>
      <x:c r="C57" s="2" t="str">
        <x:v>One-time transition cost</x:v>
      </x:c>
      <x:c r="D57" s="31" t="n">
        <x:f>IF($D$5&lt;&gt;"VALID","n.a.",'Inputs'!D46)</x:f>
        <x:v>25000</x:v>
      </x:c>
      <x:c r="E57" s="2"/>
      <x:c r="F57" s="2"/>
      <x:c r="G57" s="2"/>
      <x:c r="H57" s="2"/>
    </x:row>
    <x:row r="58" ht="22" customHeight="1">
      <x:c r="A58" s="2"/>
      <x:c r="B58" s="2"/>
      <x:c r="C58" s="2" t="str">
        <x:v>Opening working capital</x:v>
      </x:c>
      <x:c r="D58" s="31" t="n">
        <x:f>IF($D$5&lt;&gt;"VALID","n.a.",'Inputs'!D47)</x:f>
        <x:v>15000</x:v>
      </x:c>
      <x:c r="E58" s="2"/>
      <x:c r="F58" s="11" t="str">
        <x:v>Distinct from the subsequent annual incremental working capital.</x:v>
      </x:c>
      <x:c r="G58" s="2"/>
      <x:c r="H58" s="2"/>
    </x:row>
    <x:row r="59" ht="22" customHeight="1">
      <x:c r="A59" s="2"/>
      <x:c r="B59" s="2"/>
      <x:c r="C59" s="33" t="str">
        <x:v>Total initial cash deployment</x:v>
      </x:c>
      <x:c r="D59" s="34" t="n">
        <x:f>IF($D$5&lt;&gt;"VALID","n.a.",SUM(D54:D58))</x:f>
        <x:v>240000</x:v>
      </x:c>
      <x:c r="E59" s="2"/>
      <x:c r="F59" s="2"/>
      <x:c r="G59" s="2"/>
      <x:c r="H59" s="2"/>
    </x:row>
    <x:row r="60" ht="22" customHeight="1">
      <x:c r="A60" s="2"/>
      <x:c r="B60" s="2"/>
      <x:c r="C60" s="33" t="str">
        <x:v>Cash policy headroom / (shortfall)</x:v>
      </x:c>
      <x:c r="D60" s="34" t="n">
        <x:f>IF($D$5&lt;&gt;"VALID","n.a.",D13-D59)</x:f>
        <x:v>-60000</x:v>
      </x:c>
      <x:c r="E60" s="2"/>
      <x:c r="F60" s="2"/>
      <x:c r="G60" s="2"/>
      <x:c r="H60" s="2"/>
    </x:row>
    <x:row r="61" ht="34" customHeight="1">
      <x:c r="A61" s="2"/>
      <x:c r="B61" s="2"/>
      <x:c r="C61" s="27" t="str">
        <x:v>Core cash after closing and known obligations</x:v>
      </x:c>
      <x:c r="D61" s="7" t="n">
        <x:f>IF($D$5&lt;&gt;"VALID","n.a.",D10-D11-D59)</x:f>
        <x:v>115000</x:v>
      </x:c>
      <x:c r="E61" s="2"/>
      <x:c r="F61" s="11" t="str">
        <x:v>Closing snapshot; future reserve adequacy requires a transition cash forecast.</x:v>
      </x:c>
      <x:c r="G61" s="2"/>
      <x:c r="H61" s="2"/>
    </x:row>
    <x:row r="62" ht="22" customHeight="1">
      <x:c r="A62" s="2"/>
      <x:c r="B62" s="2"/>
      <x:c r="C62" s="2"/>
      <x:c r="D62" s="7"/>
      <x:c r="E62" s="2"/>
      <x:c r="F62" s="2"/>
      <x:c r="G62" s="2"/>
      <x:c r="H62" s="2"/>
    </x:row>
    <x:row r="63" ht="22" customHeight="1">
      <x:c r="A63" s="2"/>
      <x:c r="B63" s="2"/>
      <x:c r="C63" s="2"/>
      <x:c r="D63" s="7"/>
      <x:c r="E63" s="2"/>
      <x:c r="F63" s="2"/>
      <x:c r="G63" s="2"/>
      <x:c r="H63" s="2"/>
    </x:row>
    <x:row r="64" ht="25" customHeight="1">
      <x:c r="A64" s="2"/>
      <x:c r="B64" s="2"/>
      <x:c r="C64" s="15" t="str">
        <x:v>MODEL BOUNDARIES AND NUMERIC SCREENS</x:v>
      </x:c>
      <x:c r="D64" s="16"/>
      <x:c r="E64" s="2"/>
      <x:c r="F64" s="2"/>
      <x:c r="G64" s="2"/>
      <x:c r="H64" s="2"/>
    </x:row>
    <x:row r="65" ht="22" customHeight="1">
      <x:c r="A65" s="2"/>
      <x:c r="B65" s="2"/>
      <x:c r="C65" s="2"/>
      <x:c r="D65" s="7"/>
      <x:c r="E65" s="2"/>
      <x:c r="F65" s="2"/>
      <x:c r="G65" s="2"/>
      <x:c r="H65" s="2"/>
    </x:row>
    <x:row r="66" ht="22" customHeight="1">
      <x:c r="A66" s="2"/>
      <x:c r="B66" s="2"/>
      <x:c r="C66" s="2" t="str">
        <x:v>Maximum price under cash policy</x:v>
      </x:c>
      <x:c r="D66" s="31" t="n">
        <x:f>IF($D$5&lt;&gt;"VALID","n.a.",(D13-SUM(D56:D58))/(1-D38+'Inputs'!D44))</x:f>
        <x:v>412499.99999999994</x:v>
      </x:c>
      <x:c r="E66" s="2"/>
      <x:c r="F66" s="11" t="str">
        <x:v>Model boundary only; not a valuation or suggested offer.</x:v>
      </x:c>
      <x:c r="G66" s="2"/>
      <x:c r="H66" s="2"/>
    </x:row>
    <x:row r="67" ht="22" customHeight="1">
      <x:c r="A67" s="2"/>
      <x:c r="B67" s="2"/>
      <x:c r="C67" s="2" t="str">
        <x:v>Maximum price under coverage screen</x:v>
      </x:c>
      <x:c r="D67" s="7" t="n">
        <x:f>IF($D$5&lt;&gt;"VALID","n.a.",D32/(D47*D43*12*D38))</x:f>
        <x:v>614709.5396182287</x:v>
      </x:c>
      <x:c r="E67" s="2"/>
      <x:c r="F67" s="11" t="str">
        <x:v>Assumes unchanged operating economics as price changes.</x:v>
      </x:c>
      <x:c r="G67" s="2"/>
      <x:c r="H67" s="2"/>
    </x:row>
    <x:row r="68" ht="22" customHeight="1">
      <x:c r="A68" s="2"/>
      <x:c r="B68" s="2"/>
      <x:c r="C68" s="33" t="str">
        <x:v>Price boundary satisfying both screens</x:v>
      </x:c>
      <x:c r="D68" s="34" t="n">
        <x:f>IF($D$5&lt;&gt;"VALID","n.a.",MIN(D66:D67))</x:f>
        <x:v>412499.99999999994</x:v>
      </x:c>
      <x:c r="E68" s="2"/>
      <x:c r="F68" s="2"/>
      <x:c r="G68" s="2"/>
      <x:c r="H68" s="2"/>
    </x:row>
    <x:row r="69" ht="22" customHeight="1">
      <x:c r="A69" s="2"/>
      <x:c r="B69" s="2"/>
      <x:c r="C69" s="2" t="str">
        <x:v>Cash policy screen</x:v>
      </x:c>
      <x:c r="D69" s="7" t="str">
        <x:f>IF($D$5&lt;&gt;"VALID","n.a.",IF(D60&gt;=0,"PASS","FAIL"))</x:f>
        <x:v>FAIL</x:v>
      </x:c>
      <x:c r="E69" s="2"/>
      <x:c r="F69" s="2"/>
      <x:c r="G69" s="2"/>
      <x:c r="H69" s="2"/>
    </x:row>
    <x:row r="70" ht="22" customHeight="1">
      <x:c r="A70" s="2"/>
      <x:c r="B70" s="2"/>
      <x:c r="C70" s="2" t="str">
        <x:v>Coverage screen</x:v>
      </x:c>
      <x:c r="D70" s="7" t="str">
        <x:f>IF($D$5&lt;&gt;"VALID","n.a.",IF(D46&gt;=D47,"PASS","FAIL"))</x:f>
        <x:v>PASS</x:v>
      </x:c>
      <x:c r="E70" s="2"/>
      <x:c r="F70" s="2"/>
      <x:c r="G70" s="2"/>
      <x:c r="H70" s="2"/>
    </x:row>
    <x:row r="71" ht="22" customHeight="1">
      <x:c r="A71" s="2"/>
      <x:c r="B71" s="2"/>
      <x:c r="C71" s="2" t="str">
        <x:v>Combined numeric screen</x:v>
      </x:c>
      <x:c r="D71" s="7" t="str">
        <x:f>IF($D$5&lt;&gt;"VALID","n.a.",IF(AND(D69="PASS",D70="PASS"),"WITHIN NUMERIC LIMITS","OUTSIDE NUMERIC LIMITS"))</x:f>
        <x:v>OUTSIDE NUMERIC LIMITS</x:v>
      </x:c>
      <x:c r="E71" s="2"/>
      <x:c r="F71" s="2"/>
      <x:c r="G71" s="2"/>
      <x:c r="H71" s="2"/>
    </x:row>
    <x:row r="72" ht="22" customHeight="1">
      <x:c r="A72" s="2"/>
      <x:c r="B72" s="2"/>
      <x:c r="C72" s="2"/>
      <x:c r="D72" s="7"/>
      <x:c r="E72" s="2"/>
      <x:c r="F72" s="2"/>
      <x:c r="G72" s="2"/>
      <x:c r="H72" s="2"/>
    </x:row>
    <x:row r="73" ht="22" customHeight="1">
      <x:c r="A73" s="2"/>
      <x:c r="B73" s="2"/>
      <x:c r="C73" s="2"/>
      <x:c r="D73" s="7"/>
      <x:c r="E73" s="2"/>
      <x:c r="F73" s="2"/>
      <x:c r="G73" s="2"/>
      <x:c r="H73" s="2"/>
    </x:row>
    <x:row r="74" ht="25" customHeight="1">
      <x:c r="A74" s="2"/>
      <x:c r="B74" s="2"/>
      <x:c r="C74" s="15" t="str">
        <x:v>MECHANICAL CHECKS</x:v>
      </x:c>
      <x:c r="D74" s="16"/>
      <x:c r="E74" s="2"/>
      <x:c r="F74" s="2"/>
      <x:c r="G74" s="2"/>
      <x:c r="H74" s="2"/>
    </x:row>
    <x:row r="75" ht="22" customHeight="1">
      <x:c r="A75" s="2"/>
      <x:c r="B75" s="2"/>
      <x:c r="C75" s="2"/>
      <x:c r="D75" s="7"/>
      <x:c r="E75" s="2"/>
      <x:c r="F75" s="2"/>
      <x:c r="G75" s="2"/>
      <x:c r="H75" s="2"/>
    </x:row>
    <x:row r="76" ht="22" customHeight="1">
      <x:c r="A76" s="2"/>
      <x:c r="B76" s="2"/>
      <x:c r="C76" s="2" t="str">
        <x:v>Cash bridge difference</x:v>
      </x:c>
      <x:c r="D76" s="41" t="n">
        <x:f>IF($D$5&lt;&gt;"VALID","n.a.",D61+D59+D11-D10)</x:f>
        <x:v>0</x:v>
      </x:c>
      <x:c r="E76" s="2"/>
      <x:c r="F76" s="2"/>
      <x:c r="G76" s="2"/>
      <x:c r="H76" s="2"/>
    </x:row>
    <x:row r="77" ht="22" customHeight="1">
      <x:c r="A77" s="2"/>
      <x:c r="B77" s="2"/>
      <x:c r="C77" s="2" t="str">
        <x:v>Purchase funding difference</x:v>
      </x:c>
      <x:c r="D77" s="41" t="n">
        <x:f>IF($D$5&lt;&gt;"VALID","n.a.",D39+D54-D37)</x:f>
        <x:v>0</x:v>
      </x:c>
      <x:c r="E77" s="2"/>
      <x:c r="F77" s="2"/>
      <x:c r="G77" s="2"/>
      <x:c r="H77" s="2"/>
    </x:row>
    <x:row r="78" ht="22" customHeight="1">
      <x:c r="A78" s="2"/>
      <x:c r="B78" s="2"/>
      <x:c r="C78" s="2" t="str">
        <x:v>Payment-factor difference</x:v>
      </x:c>
      <x:c r="D78" s="41" t="n">
        <x:f>IF($D$5&lt;&gt;"VALID","n.a.",D44-D39*D43)</x:f>
        <x:v>4.092726157978177e-11</x:v>
      </x:c>
      <x:c r="E78" s="2"/>
      <x:c r="F78" s="2"/>
      <x:c r="G78" s="2"/>
      <x:c r="H78" s="2"/>
    </x:row>
    <x:row r="79" ht="22" customHeight="1">
      <x:c r="A79" s="2"/>
      <x:c r="B79" s="2"/>
      <x:c r="C79" s="2" t="str">
        <x:v>First-phase spending within total budget</x:v>
      </x:c>
      <x:c r="D79" s="7" t="str">
        <x:f>IF($D$5&lt;&gt;"VALID","n.a.",IF('Inputs'!D50&lt;=D56,"PASS","FAIL"))</x:f>
        <x:v>PASS</x:v>
      </x:c>
      <x:c r="E79" s="2"/>
      <x:c r="F79" s="2"/>
      <x:c r="G79" s="2"/>
      <x:c r="H79" s="2"/>
    </x:row>
    <x:row r="80" ht="22" customHeight="1">
      <x:c r="A80" s="2"/>
      <x:c r="B80" s="2"/>
      <x:c r="C80" s="2"/>
      <x:c r="D80" s="7"/>
      <x:c r="E80" s="2"/>
      <x:c r="F80" s="2"/>
      <x:c r="G80" s="2"/>
      <x:c r="H80" s="2"/>
    </x:row>
    <x:row r="81" ht="22" customHeight="1">
      <x:c r="A81" s="2"/>
      <x:c r="B81" s="2"/>
      <x:c r="C81" s="2"/>
      <x:c r="D81" s="7"/>
      <x:c r="E81" s="2"/>
      <x:c r="F81" s="11" t="str">
        <x:v>Mechanical checks test consistency, not source correctness or permission.</x:v>
      </x:c>
      <x:c r="G81" s="2"/>
      <x:c r="H81" s="2"/>
    </x:row>
    <x:row r="82" ht="22" customHeight="1">
      <x:c r="A82" s="2"/>
      <x:c r="B82" s="2"/>
      <x:c r="C82" s="2"/>
      <x:c r="D82" s="7"/>
      <x:c r="E82" s="2"/>
      <x:c r="F82" s="11" t="str">
        <x:v>Source evidence, professional review and owner authorization remain unresolved.</x:v>
      </x:c>
      <x:c r="G82" s="2"/>
      <x:c r="H82" s="2"/>
    </x:row>
    <x:row r="83" ht="22" customHeight="1">
      <x:c r="A83" s="2"/>
      <x:c r="B83" s="2"/>
      <x:c r="C83" s="2"/>
      <x:c r="D83" s="7"/>
      <x:c r="E83" s="2"/>
      <x:c r="F83" s="2"/>
      <x:c r="G83" s="2"/>
      <x:c r="H83" s="2"/>
    </x:row>
    <x:row r="84" ht="22" customHeight="1">
      <x:c r="A84" s="2"/>
      <x:c r="B84" s="2"/>
      <x:c r="C84" s="2"/>
      <x:c r="D84" s="7"/>
      <x:c r="E84" s="2"/>
      <x:c r="F84" s="2"/>
      <x:c r="G84" s="2"/>
      <x:c r="H84" s="2"/>
    </x:row>
  </x:sheetData>
  <x:conditionalFormatting sqref="D5:D5">
    <x:cfRule type="containsText" dxfId="9" priority="1" operator="containsText" text="FAIL"/>
    <x:cfRule type="containsText" dxfId="10" priority="2" operator="containsText" text="n.a."/>
    <x:cfRule type="containsText" dxfId="11" priority="3" operator="containsText" text="MISSING"/>
  </x:conditionalFormatting>
  <x:conditionalFormatting sqref="D76:D78">
    <x:cfRule type="expression" dxfId="12" priority="4">
      <x:formula>ABS(D76)&gt;0.01</x:formula>
    </x:cfRule>
  </x:conditionalFormatting>
  <x:conditionalFormatting sqref="D69:D71">
    <x:cfRule type="containsText" dxfId="13" priority="5" operator="containsText" text="FAIL"/>
    <x:cfRule type="containsText" dxfId="14" priority="6" operator="containsText" text="n.a."/>
    <x:cfRule type="containsText" dxfId="15" priority="7" operator="containsText" text="MISSING"/>
  </x:conditionalFormatting>
  <x:conditionalFormatting sqref="D79:D79">
    <x:cfRule type="containsText" dxfId="16" priority="8" operator="containsText" text="FAIL"/>
    <x:cfRule type="containsText" dxfId="17" priority="9" operator="containsText" text="n.a."/>
    <x:cfRule type="containsText" dxfId="18" priority="10" operator="containsText" text="MISSING"/>
  </x:conditionalFormatting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D8CAB1"/>
  </x:sheetPr>
  <x:sheetViews>
    <x:sheetView showGridLines="0" workbookViewId="0">
      <x:pane ySplit="6" topLeftCell="A7" activePane="bottomLeft" state="frozen"/>
    </x:sheetView>
  </x:sheetViews>
  <x:sheetFormatPr defaultRowHeight="15"/>
  <x:cols>
    <x:col min="1" max="1" width="2" hidden="0" customWidth="1"/>
    <x:col min="2" max="2" width="2" hidden="0" customWidth="1"/>
    <x:col min="3" max="3" width="11" hidden="0" customWidth="1"/>
    <x:col min="4" max="4" width="36" hidden="0" customWidth="1"/>
    <x:col min="5" max="5" width="26" hidden="0" customWidth="1"/>
    <x:col min="6" max="6" width="34" hidden="0" customWidth="1"/>
    <x:col min="7" max="7" width="58" hidden="0" customWidth="1"/>
    <x:col min="8" max="8" width="3" hidden="0" customWidth="1"/>
  </x:cols>
  <x:sheetData>
    <x:row r="1" ht="22" customHeight="1">
      <x:c r="A1" s="2"/>
      <x:c r="B1" s="2"/>
      <x:c r="C1" s="2"/>
      <x:c r="D1" s="7"/>
      <x:c r="E1" s="2"/>
      <x:c r="F1" s="2"/>
      <x:c r="G1" s="2"/>
      <x:c r="H1" s="2"/>
    </x:row>
    <x:row r="2" ht="22" customHeight="1">
      <x:c r="A2" s="2"/>
      <x:c r="B2" s="2"/>
      <x:c r="C2" s="3" t="str">
        <x:v>Evidence required before commitment</x:v>
      </x:c>
      <x:c r="D2" s="7"/>
      <x:c r="E2" s="2"/>
      <x:c r="F2" s="2"/>
      <x:c r="G2" s="2"/>
      <x:c r="H2" s="2"/>
    </x:row>
    <x:row r="3" ht="22" customHeight="1">
      <x:c r="A3" s="2"/>
      <x:c r="B3" s="2"/>
      <x:c r="C3" s="4"/>
      <x:c r="D3" s="8"/>
      <x:c r="E3" s="4"/>
      <x:c r="F3" s="4"/>
      <x:c r="G3" s="2"/>
      <x:c r="H3" s="2"/>
    </x:row>
    <x:row r="4" ht="22" customHeight="1">
      <x:c r="A4" s="2"/>
      <x:c r="B4" s="2"/>
      <x:c r="C4" s="2" t="str">
        <x:v>Case:</x:v>
      </x:c>
      <x:c r="D4" s="9" t="str">
        <x:f>'Inputs'!$D$6</x:f>
        <x:v>1. Asking - 70% debt</x:v>
      </x:c>
      <x:c r="E4" s="2"/>
      <x:c r="F4" s="2"/>
      <x:c r="G4" s="2"/>
      <x:c r="H4" s="2"/>
    </x:row>
    <x:row r="5" ht="22" customHeight="1">
      <x:c r="A5" s="2"/>
      <x:c r="B5" s="2"/>
      <x:c r="C5" s="2"/>
      <x:c r="D5" s="7"/>
      <x:c r="E5" s="2"/>
      <x:c r="F5" s="2"/>
      <x:c r="G5" s="2"/>
      <x:c r="H5" s="2"/>
    </x:row>
    <x:row r="6" ht="30" customHeight="1">
      <x:c r="A6" s="2"/>
      <x:c r="B6" s="2"/>
      <x:c r="C6" s="55" t="str">
        <x:v>ID</x:v>
      </x:c>
      <x:c r="D6" s="56" t="str">
        <x:v>Fictional source</x:v>
      </x:c>
      <x:c r="E6" s="55" t="str">
        <x:v>Source type</x:v>
      </x:c>
      <x:c r="F6" s="55" t="str">
        <x:v>Example status</x:v>
      </x:c>
      <x:c r="G6" s="55" t="str">
        <x:v>Meaning and remaining work</x:v>
      </x:c>
      <x:c r="H6" s="2"/>
    </x:row>
    <x:row r="7" ht="58" customHeight="1">
      <x:c r="A7" s="2"/>
      <x:c r="B7" s="2"/>
      <x:c r="C7" s="60" t="str">
        <x:v>F01</x:v>
      </x:c>
      <x:c r="D7" s="59" t="str">
        <x:v>Business bank reconciliation</x:v>
      </x:c>
      <x:c r="E7" s="58" t="str">
        <x:v>Fictional supplied schedule</x:v>
      </x:c>
      <x:c r="F7" s="58" t="str">
        <x:v>Reconciled within example</x:v>
      </x:c>
      <x:c r="G7" s="58" t="str">
        <x:v>$420,000 cash; actual statement reconciliation required in live work</x:v>
      </x:c>
      <x:c r="H7" s="2"/>
    </x:row>
    <x:row r="8" ht="58" customHeight="1">
      <x:c r="A8" s="2"/>
      <x:c r="B8" s="2"/>
      <x:c r="C8" s="60" t="str">
        <x:v>F02</x:v>
      </x:c>
      <x:c r="D8" s="59" t="str">
        <x:v>Near-term obligation schedule</x:v>
      </x:c>
      <x:c r="E8" s="58" t="str">
        <x:v>Fictional supplied schedule</x:v>
      </x:c>
      <x:c r="F8" s="58" t="str">
        <x:v>Partial within example</x:v>
      </x:c>
      <x:c r="G8" s="58" t="str">
        <x:v>$65,000 known obligations; CPA and debt/tax completeness open</x:v>
      </x:c>
      <x:c r="H8" s="2"/>
    </x:row>
    <x:row r="9" ht="58" customHeight="1">
      <x:c r="A9" s="2"/>
      <x:c r="B9" s="2"/>
      <x:c r="C9" s="60" t="str">
        <x:v>F03</x:v>
      </x:c>
      <x:c r="D9" s="59" t="str">
        <x:v>Owner decision policy</x:v>
      </x:c>
      <x:c r="E9" s="58" t="str">
        <x:v>Fictional owner policy</x:v>
      </x:c>
      <x:c r="F9" s="58" t="str">
        <x:v>Defined for illustration</x:v>
      </x:c>
      <x:c r="G9" s="58" t="str">
        <x:v>$175,000 core reserve, 1.30x coverage, $4,000 first-phase ceiling</x:v>
      </x:c>
      <x:c r="H9" s="2"/>
    </x:row>
    <x:row r="10" ht="58" customHeight="1">
      <x:c r="A10" s="2"/>
      <x:c r="B10" s="2"/>
      <x:c r="C10" s="60" t="str">
        <x:v>F04</x:v>
      </x:c>
      <x:c r="D10" s="59" t="str">
        <x:v>Seller annual activity and cost schedule</x:v>
      </x:c>
      <x:c r="E10" s="58" t="str">
        <x:v>Fictional seller report</x:v>
      </x:c>
      <x:c r="F10" s="58" t="str">
        <x:v>Arithmetically reconciled only</x:v>
      </x:c>
      <x:c r="G10" s="58" t="str">
        <x:v>Gross billings, credits and costs; customer-level collections and retention open</x:v>
      </x:c>
      <x:c r="H10" s="2"/>
    </x:row>
    <x:row r="11" ht="58" customHeight="1">
      <x:c r="A11" s="2"/>
      <x:c r="B11" s="2"/>
      <x:c r="C11" s="60" t="str">
        <x:v>F05</x:v>
      </x:c>
      <x:c r="D11" s="59" t="str">
        <x:v>Operating transition budget</x:v>
      </x:c>
      <x:c r="E11" s="58" t="str">
        <x:v>Fictional planning assumption</x:v>
      </x:c>
      <x:c r="F11" s="58" t="str">
        <x:v>Unconfirmed</x:v>
      </x:c>
      <x:c r="G11" s="58" t="str">
        <x:v>Management replacement, capex, transition, working capital; obtain quotes and timing</x:v>
      </x:c>
      <x:c r="H11" s="2"/>
    </x:row>
    <x:row r="12" ht="58" customHeight="1">
      <x:c r="A12" s="2"/>
      <x:c r="B12" s="2"/>
      <x:c r="C12" s="60" t="str">
        <x:v>F06</x:v>
      </x:c>
      <x:c r="D12" s="59" t="str">
        <x:v>Financing and price alternatives</x:v>
      </x:c>
      <x:c r="E12" s="58" t="str">
        <x:v>Fictional model assumption</x:v>
      </x:c>
      <x:c r="F12" s="58" t="str">
        <x:v>Unconfirmed; repricing unaccepted</x:v>
      </x:c>
      <x:c r="G12" s="58" t="str">
        <x:v>Rate, leverage, term, fees, assumed asset deal and no inherited debt; lender/CPA/counsel review open</x:v>
      </x:c>
      <x:c r="H12" s="2"/>
    </x:row>
    <x:row r="13" ht="22" customHeight="1">
      <x:c r="A13" s="2"/>
      <x:c r="B13" s="2"/>
      <x:c r="C13" s="2"/>
      <x:c r="D13" s="7"/>
      <x:c r="E13" s="2"/>
      <x:c r="F13" s="2"/>
      <x:c r="G13" s="2"/>
      <x:c r="H13" s="2"/>
    </x:row>
    <x:row r="14" ht="22" customHeight="1">
      <x:c r="A14" s="2"/>
      <x:c r="B14" s="2"/>
      <x:c r="C14" s="2"/>
      <x:c r="D14" s="7"/>
      <x:c r="E14" s="2"/>
      <x:c r="F14" s="2"/>
      <x:c r="G14" s="2"/>
      <x:c r="H14" s="2"/>
    </x:row>
    <x:row r="15" ht="22" customHeight="1">
      <x:c r="A15" s="2"/>
      <x:c r="B15" s="2"/>
      <x:c r="C15" s="2" t="str">
        <x:v>No critical evidence is deemed cleared in this public demonstration.</x:v>
      </x:c>
      <x:c r="D15" s="7"/>
      <x:c r="E15" s="2"/>
      <x:c r="F15" s="2"/>
      <x:c r="G15" s="2"/>
      <x:c r="H15" s="2"/>
    </x:row>
    <x:row r="16" ht="22" customHeight="1">
      <x:c r="A16" s="2"/>
      <x:c r="B16" s="2"/>
      <x:c r="C16" s="2"/>
      <x:c r="D16" s="7"/>
      <x:c r="E16" s="2"/>
      <x:c r="F16" s="2"/>
      <x:c r="G16" s="2"/>
      <x:c r="H16" s="2"/>
    </x:row>
    <x:row r="17" ht="30" customHeight="1">
      <x:c r="A17" s="2"/>
      <x:c r="B17" s="2"/>
      <x:c r="C17" s="55" t="str">
        <x:v>Item</x:v>
      </x:c>
      <x:c r="D17" s="56" t="str">
        <x:v>Required work</x:v>
      </x:c>
      <x:c r="E17" s="55" t="str">
        <x:v>Responsible role</x:v>
      </x:c>
      <x:c r="F17" s="55" t="str">
        <x:v>Status</x:v>
      </x:c>
      <x:c r="G17" s="55" t="str">
        <x:v>Decision consequence</x:v>
      </x:c>
      <x:c r="H17" s="2"/>
    </x:row>
    <x:row r="18" ht="64" customHeight="1">
      <x:c r="A18" s="2"/>
      <x:c r="B18" s="2"/>
      <x:c r="C18" s="58" t="str">
        <x:v>E01</x:v>
      </x:c>
      <x:c r="D18" s="59" t="str">
        <x:v>Reconcile sales, credits, collections and customer retention.</x:v>
      </x:c>
      <x:c r="E18" s="58" t="str">
        <x:v>Seller and analyst</x:v>
      </x:c>
      <x:c r="F18" s="58" t="str">
        <x:v>OPEN</x:v>
      </x:c>
      <x:c r="G18" s="58" t="str">
        <x:v>Confirm recurring revenue and concentration before relying on CFADS.</x:v>
      </x:c>
      <x:c r="H18" s="2"/>
    </x:row>
    <x:row r="19" ht="64" customHeight="1">
      <x:c r="A19" s="2"/>
      <x:c r="B19" s="2"/>
      <x:c r="C19" s="58" t="str">
        <x:v>E02</x:v>
      </x:c>
      <x:c r="D19" s="59" t="str">
        <x:v>Complete obligations, debt and tax schedules.</x:v>
      </x:c>
      <x:c r="E19" s="58" t="str">
        <x:v>Owner and CPA</x:v>
      </x:c>
      <x:c r="F19" s="58" t="str">
        <x:v>OPEN</x:v>
      </x:c>
      <x:c r="G19" s="58" t="str">
        <x:v>Confirm deployment cash and any obligations assumed in the deal.</x:v>
      </x:c>
      <x:c r="H19" s="2"/>
    </x:row>
    <x:row r="20" ht="64" customHeight="1">
      <x:c r="A20" s="2"/>
      <x:c r="B20" s="2"/>
      <x:c r="C20" s="58" t="str">
        <x:v>E03</x:v>
      </x:c>
      <x:c r="D20" s="59" t="str">
        <x:v>Obtain staffing, transition and capital-work quotes.</x:v>
      </x:c>
      <x:c r="E20" s="58" t="str">
        <x:v>Owner and operators</x:v>
      </x:c>
      <x:c r="F20" s="58" t="str">
        <x:v>OPEN</x:v>
      </x:c>
      <x:c r="G20" s="58" t="str">
        <x:v>Replace planning figures and assess delivery capacity.</x:v>
      </x:c>
      <x:c r="H20" s="2"/>
    </x:row>
    <x:row r="21" ht="64" customHeight="1">
      <x:c r="A21" s="2"/>
      <x:c r="B21" s="2"/>
      <x:c r="C21" s="58" t="str">
        <x:v>E04</x:v>
      </x:c>
      <x:c r="D21" s="59" t="str">
        <x:v>Obtain written lender terms and coverage definition.</x:v>
      </x:c>
      <x:c r="E21" s="58" t="str">
        <x:v>Lender</x:v>
      </x:c>
      <x:c r="F21" s="58" t="str">
        <x:v>OPEN</x:v>
      </x:c>
      <x:c r="G21" s="58" t="str">
        <x:v>Confirm rate, fees, guarantees, collateral, covenants and funding certainty.</x:v>
      </x:c>
      <x:c r="H21" s="2"/>
    </x:row>
    <x:row r="22" ht="64" customHeight="1">
      <x:c r="A22" s="2"/>
      <x:c r="B22" s="2"/>
      <x:c r="C22" s="58" t="str">
        <x:v>E05</x:v>
      </x:c>
      <x:c r="D22" s="59" t="str">
        <x:v>Confirm transaction structure and transfer requirements.</x:v>
      </x:c>
      <x:c r="E22" s="58" t="str">
        <x:v>Counsel and CPA</x:v>
      </x:c>
      <x:c r="F22" s="58" t="str">
        <x:v>OPEN</x:v>
      </x:c>
      <x:c r="G22" s="58" t="str">
        <x:v>Resolve tax effects, inherited liabilities, contracts and required consents.</x:v>
      </x:c>
      <x:c r="H22" s="2"/>
    </x:row>
    <x:row r="23" ht="64" customHeight="1">
      <x:c r="A23" s="2"/>
      <x:c r="B23" s="2"/>
      <x:c r="C23" s="58" t="str">
        <x:v>E06</x:v>
      </x:c>
      <x:c r="D23" s="59" t="str">
        <x:v>Prepare a 13-week transition cash forecast.</x:v>
      </x:c>
      <x:c r="E23" s="58" t="str">
        <x:v>Owner and analyst</x:v>
      </x:c>
      <x:c r="F23" s="58" t="str">
        <x:v>OPEN</x:v>
      </x:c>
      <x:c r="G23" s="58" t="str">
        <x:v>Test first-year timing and required reserves before commitment.</x:v>
      </x:c>
      <x:c r="H23" s="2"/>
    </x:row>
    <x:row r="24" ht="64" customHeight="1">
      <x:c r="A24" s="2"/>
      <x:c r="B24" s="2"/>
      <x:c r="C24" s="58" t="str">
        <x:v>E07</x:v>
      </x:c>
      <x:c r="D24" s="59" t="str">
        <x:v>Review the completed decision packet and authorize each commitment.</x:v>
      </x:c>
      <x:c r="E24" s="58" t="str">
        <x:v>Owner / authorized signer</x:v>
      </x:c>
      <x:c r="F24" s="58" t="str">
        <x:v>PENDING</x:v>
      </x:c>
      <x:c r="G24" s="58" t="str">
        <x:v>No non-refundable spending, loan, guarantee or purchase commitment is authorized.</x:v>
      </x:c>
      <x:c r="H24" s="2"/>
    </x:row>
    <x:row r="25" ht="22" customHeight="1">
      <x:c r="A25" s="2"/>
      <x:c r="B25" s="2"/>
      <x:c r="C25" s="2"/>
      <x:c r="D25" s="7"/>
      <x:c r="E25" s="2"/>
      <x:c r="F25" s="2"/>
      <x:c r="G25" s="2"/>
      <x:c r="H25" s="2"/>
    </x:row>
    <x:row r="26" ht="22" customHeight="1">
      <x:c r="A26" s="2"/>
      <x:c r="B26" s="2"/>
      <x:c r="C26" s="2"/>
      <x:c r="D26" s="7"/>
      <x:c r="E26" s="2"/>
      <x:c r="F26" s="2"/>
      <x:c r="G26" s="2"/>
      <x:c r="H26" s="2"/>
    </x:row>
    <x:row r="27" ht="22" customHeight="1">
      <x:c r="A27" s="2"/>
      <x:c r="B27" s="2"/>
      <x:c r="C27" s="2" t="str">
        <x:v>Model basis</x:v>
      </x:c>
      <x:c r="D27" s="7"/>
      <x:c r="E27" s="2"/>
      <x:c r="F27" s="2"/>
      <x:c r="G27" s="2"/>
      <x:c r="H27" s="2"/>
    </x:row>
    <x:row r="28" ht="22" customHeight="1">
      <x:c r="A28" s="2"/>
      <x:c r="B28" s="2"/>
      <x:c r="C28" s="2"/>
      <x:c r="D28" s="7" t="str">
        <x:v>Stabilized annual operations.</x:v>
      </x:c>
      <x:c r="E28" s="2"/>
      <x:c r="F28" s="2"/>
      <x:c r="G28" s="2" t="str">
        <x:v>Sales stress changes net revenue and variable costs only.</x:v>
      </x:c>
      <x:c r="H28" s="2"/>
    </x:row>
    <x:row r="29" ht="22" customHeight="1">
      <x:c r="A29" s="2"/>
      <x:c r="B29" s="2"/>
      <x:c r="C29" s="2"/>
      <x:c r="D29" s="7" t="str">
        <x:v>Seven-year monthly amortization.</x:v>
      </x:c>
      <x:c r="E29" s="2"/>
      <x:c r="F29" s="2"/>
      <x:c r="G29" s="2" t="str">
        <x:v>No balloon, interest-only period or assumed seller debt.</x:v>
      </x:c>
      <x:c r="H29" s="2"/>
    </x:row>
    <x:row r="30" ht="22" customHeight="1">
      <x:c r="A30" s="2"/>
      <x:c r="B30" s="2"/>
      <x:c r="C30" s="2"/>
      <x:c r="D30" s="7" t="str">
        <x:v>Owner-set coverage screen.</x:v>
      </x:c>
      <x:c r="E30" s="2"/>
      <x:c r="F30" s="2"/>
      <x:c r="G30" s="2" t="str">
        <x:v>A lender may define income, reserves and covenants differently.</x:v>
      </x:c>
      <x:c r="H30" s="2"/>
    </x:row>
    <x:row r="31" ht="36" customHeight="1">
      <x:c r="A31" s="2"/>
      <x:c r="B31" s="2"/>
      <x:c r="C31" s="2"/>
      <x:c r="D31" s="7" t="str">
        <x:v>Opening and subsequent working capital.</x:v>
      </x:c>
      <x:c r="E31" s="2"/>
      <x:c r="F31" s="2"/>
      <x:c r="G31" s="27" t="str">
        <x:v>Opening balance plus this modeled year's increment; no perpetual growth assumed.</x:v>
      </x:c>
      <x:c r="H31" s="2"/>
    </x:row>
    <x:row r="32" ht="36" customHeight="1">
      <x:c r="A32" s="2"/>
      <x:c r="B32" s="2"/>
      <x:c r="C32" s="2"/>
      <x:c r="D32" s="7" t="str">
        <x:v>Bounded diligence within total budget.</x:v>
      </x:c>
      <x:c r="E32" s="2"/>
      <x:c r="F32" s="2"/>
      <x:c r="G32" s="27" t="str">
        <x:v>First-phase ceiling is a subset; written owner authorization is still pending.</x:v>
      </x:c>
      <x:c r="H32" s="2"/>
    </x:row>
    <x:row r="33" ht="22" customHeight="1">
      <x:c r="A33" s="2"/>
      <x:c r="B33" s="2"/>
      <x:c r="C33" s="2"/>
      <x:c r="D33" s="7"/>
      <x:c r="E33" s="2"/>
      <x:c r="F33" s="2"/>
      <x:c r="G33" s="2"/>
      <x:c r="H33" s="2"/>
    </x:row>
    <x:row r="34" ht="22" customHeight="1">
      <x:c r="A34" s="2"/>
      <x:c r="B34" s="2"/>
      <x:c r="C34" s="2"/>
      <x:c r="D34" s="7"/>
      <x:c r="E34" s="2"/>
      <x:c r="F34" s="2"/>
      <x:c r="G34" s="2"/>
      <x:c r="H34" s="2"/>
    </x:row>
    <x:row r="35" ht="22" customHeight="1">
      <x:c r="A35" s="2"/>
      <x:c r="B35" s="2"/>
      <x:c r="C35" s="2"/>
      <x:c r="D35" s="7"/>
      <x:c r="E35" s="2"/>
      <x:c r="F35" s="2"/>
      <x:c r="G35" s="2"/>
      <x:c r="H35" s="2"/>
    </x:row>
  </x:sheetData>
  <x:pageMargins left="0.7" right="0.7" top="0.75" bottom="0.75" header="0.3" footer="0.3"/>
</x:worksheet>
</file>